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n\Documents\Text 2014\Learning Modules Website\The short run macro model\ISRTPC _ Putting together\"/>
    </mc:Choice>
  </mc:AlternateContent>
  <bookViews>
    <workbookView xWindow="972" yWindow="0" windowWidth="22068" windowHeight="11232" firstSheet="1" activeTab="1"/>
  </bookViews>
  <sheets>
    <sheet name="STAGE Ia revamp NO num STDALONE" sheetId="7" r:id="rId1"/>
    <sheet name="STAGE Ia revamp NO numbers" sheetId="5" r:id="rId2"/>
  </sheets>
  <externalReferences>
    <externalReference r:id="rId3"/>
    <externalReference r:id="rId4"/>
  </externalReferences>
  <definedNames>
    <definedName name="_DLX2.USE" localSheetId="0">#REF!</definedName>
    <definedName name="_DLX2.USE" localSheetId="1">#REF!</definedName>
    <definedName name="_DLX2.USE">#REF!</definedName>
    <definedName name="fromyear">[1]Data!$B$24</definedName>
    <definedName name="toyear">[1]Data!$B$25</definedName>
    <definedName name="zzz" localSheetId="0">#REF!</definedName>
    <definedName name="zzz" localSheetId="1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7" l="1"/>
  <c r="G40" i="7" s="1"/>
  <c r="I83" i="7"/>
  <c r="Q83" i="7"/>
  <c r="Q82" i="7"/>
  <c r="M148" i="7"/>
  <c r="M154" i="7" s="1"/>
  <c r="O129" i="7"/>
  <c r="O135" i="7" s="1"/>
  <c r="M129" i="7"/>
  <c r="M135" i="7" s="1"/>
  <c r="K105" i="7"/>
  <c r="K106" i="7" s="1"/>
  <c r="K103" i="7"/>
  <c r="K102" i="7"/>
  <c r="K101" i="7" s="1"/>
  <c r="I82" i="7"/>
  <c r="I20" i="7" s="1"/>
  <c r="G82" i="7"/>
  <c r="I81" i="7"/>
  <c r="G81" i="7"/>
  <c r="D81" i="7"/>
  <c r="D37" i="7" s="1"/>
  <c r="D44" i="7" s="1"/>
  <c r="I80" i="7"/>
  <c r="G80" i="7"/>
  <c r="D80" i="7"/>
  <c r="Q103" i="7" s="1"/>
  <c r="I79" i="7"/>
  <c r="I38" i="7" s="1"/>
  <c r="G79" i="7"/>
  <c r="G38" i="7" s="1"/>
  <c r="D76" i="7"/>
  <c r="D73" i="7"/>
  <c r="D69" i="7"/>
  <c r="I71" i="7" s="1"/>
  <c r="D46" i="7" s="1"/>
  <c r="D65" i="7"/>
  <c r="D40" i="7"/>
  <c r="D39" i="7"/>
  <c r="D38" i="7"/>
  <c r="E31" i="7"/>
  <c r="B21" i="7"/>
  <c r="B20" i="7"/>
  <c r="B19" i="7"/>
  <c r="B18" i="7"/>
  <c r="B17" i="7"/>
  <c r="B21" i="5"/>
  <c r="B20" i="5"/>
  <c r="B19" i="5"/>
  <c r="B18" i="5"/>
  <c r="B17" i="5"/>
  <c r="G17" i="7" l="1"/>
  <c r="G45" i="7"/>
  <c r="G39" i="7"/>
  <c r="G46" i="7" s="1"/>
  <c r="G47" i="7"/>
  <c r="G18" i="7"/>
  <c r="D47" i="7"/>
  <c r="I17" i="7"/>
  <c r="G21" i="7"/>
  <c r="R106" i="7"/>
  <c r="V106" i="7" s="1"/>
  <c r="R103" i="7"/>
  <c r="R102" i="7"/>
  <c r="V102" i="7" s="1"/>
  <c r="Z102" i="7" s="1"/>
  <c r="G37" i="7"/>
  <c r="G44" i="7" s="1"/>
  <c r="I39" i="7"/>
  <c r="I46" i="7" s="1"/>
  <c r="O104" i="7"/>
  <c r="N103" i="7"/>
  <c r="G20" i="7"/>
  <c r="R105" i="7"/>
  <c r="V105" i="7" s="1"/>
  <c r="N106" i="7"/>
  <c r="I21" i="7"/>
  <c r="I40" i="7"/>
  <c r="I47" i="7" s="1"/>
  <c r="D45" i="7"/>
  <c r="D50" i="7" s="1"/>
  <c r="I45" i="7"/>
  <c r="K100" i="7"/>
  <c r="S100" i="7" s="1"/>
  <c r="W100" i="7" s="1"/>
  <c r="N101" i="7"/>
  <c r="S104" i="7"/>
  <c r="W104" i="7" s="1"/>
  <c r="S101" i="7"/>
  <c r="W101" i="7" s="1"/>
  <c r="S106" i="7"/>
  <c r="W106" i="7" s="1"/>
  <c r="S103" i="7"/>
  <c r="W103" i="7" s="1"/>
  <c r="S105" i="7"/>
  <c r="W105" i="7" s="1"/>
  <c r="S102" i="7"/>
  <c r="W102" i="7" s="1"/>
  <c r="I37" i="7"/>
  <c r="I44" i="7" s="1"/>
  <c r="O101" i="7"/>
  <c r="I18" i="7"/>
  <c r="Q106" i="7"/>
  <c r="U106" i="7" s="1"/>
  <c r="K107" i="7"/>
  <c r="S107" i="7" s="1"/>
  <c r="W107" i="7" s="1"/>
  <c r="M101" i="7"/>
  <c r="O103" i="7"/>
  <c r="M104" i="7"/>
  <c r="O106" i="7"/>
  <c r="N104" i="7"/>
  <c r="M107" i="7"/>
  <c r="Q101" i="7"/>
  <c r="M102" i="7"/>
  <c r="Q104" i="7"/>
  <c r="M105" i="7"/>
  <c r="O107" i="7"/>
  <c r="R101" i="7"/>
  <c r="V101" i="7" s="1"/>
  <c r="N102" i="7"/>
  <c r="U103" i="7"/>
  <c r="R104" i="7"/>
  <c r="V104" i="7" s="1"/>
  <c r="N105" i="7"/>
  <c r="Q107" i="7"/>
  <c r="U107" i="7" s="1"/>
  <c r="M100" i="7"/>
  <c r="O102" i="7"/>
  <c r="V103" i="7"/>
  <c r="O105" i="7"/>
  <c r="R107" i="7"/>
  <c r="V107" i="7" s="1"/>
  <c r="U101" i="7"/>
  <c r="Q102" i="7"/>
  <c r="U102" i="7" s="1"/>
  <c r="M103" i="7"/>
  <c r="U104" i="7"/>
  <c r="Q105" i="7"/>
  <c r="U105" i="7" s="1"/>
  <c r="M106" i="7"/>
  <c r="G50" i="7" l="1"/>
  <c r="G54" i="7" s="1"/>
  <c r="N100" i="7"/>
  <c r="I50" i="7"/>
  <c r="I54" i="7" s="1"/>
  <c r="M155" i="7" s="1"/>
  <c r="P154" i="7" s="1"/>
  <c r="P155" i="7" s="1"/>
  <c r="S154" i="7" s="1"/>
  <c r="S155" i="7" s="1"/>
  <c r="AD102" i="7"/>
  <c r="AH102" i="7"/>
  <c r="AI100" i="7"/>
  <c r="AA100" i="7"/>
  <c r="AE100" i="7" s="1"/>
  <c r="AA105" i="7"/>
  <c r="AE105" i="7" s="1"/>
  <c r="AI105" i="7"/>
  <c r="AA102" i="7"/>
  <c r="AE102" i="7" s="1"/>
  <c r="AI102" i="7"/>
  <c r="AA103" i="7"/>
  <c r="AE103" i="7" s="1"/>
  <c r="AI103" i="7"/>
  <c r="Z107" i="7"/>
  <c r="AD107" i="7" s="1"/>
  <c r="AH107" i="7"/>
  <c r="AA107" i="7"/>
  <c r="AE107" i="7" s="1"/>
  <c r="AI107" i="7"/>
  <c r="AA106" i="7"/>
  <c r="AE106" i="7" s="1"/>
  <c r="AI106" i="7"/>
  <c r="AA104" i="7"/>
  <c r="AE104" i="7" s="1"/>
  <c r="AI104" i="7"/>
  <c r="AG106" i="7"/>
  <c r="Y106" i="7"/>
  <c r="AC106" i="7" s="1"/>
  <c r="Y104" i="7"/>
  <c r="AC104" i="7" s="1"/>
  <c r="AG104" i="7"/>
  <c r="AH106" i="7"/>
  <c r="Z106" i="7"/>
  <c r="AD106" i="7" s="1"/>
  <c r="K108" i="7"/>
  <c r="N107" i="7"/>
  <c r="L123" i="7"/>
  <c r="D54" i="7"/>
  <c r="D53" i="7"/>
  <c r="D56" i="7"/>
  <c r="D27" i="7"/>
  <c r="AG107" i="7"/>
  <c r="Y107" i="7"/>
  <c r="AC107" i="7" s="1"/>
  <c r="Y102" i="7"/>
  <c r="AC102" i="7" s="1"/>
  <c r="AG102" i="7"/>
  <c r="AH104" i="7"/>
  <c r="Z104" i="7"/>
  <c r="AD104" i="7" s="1"/>
  <c r="R100" i="7"/>
  <c r="V100" i="7" s="1"/>
  <c r="K99" i="7"/>
  <c r="Q100" i="7"/>
  <c r="U100" i="7" s="1"/>
  <c r="O100" i="7"/>
  <c r="AH103" i="7"/>
  <c r="Z103" i="7"/>
  <c r="AD103" i="7" s="1"/>
  <c r="AG103" i="7"/>
  <c r="Y103" i="7"/>
  <c r="AC103" i="7" s="1"/>
  <c r="AA101" i="7"/>
  <c r="AE101" i="7" s="1"/>
  <c r="AI101" i="7"/>
  <c r="AH101" i="7"/>
  <c r="Z101" i="7"/>
  <c r="AD101" i="7" s="1"/>
  <c r="Y105" i="7"/>
  <c r="AG105" i="7"/>
  <c r="AC105" i="7"/>
  <c r="Y101" i="7"/>
  <c r="AC101" i="7" s="1"/>
  <c r="AG101" i="7"/>
  <c r="Z105" i="7"/>
  <c r="AD105" i="7" s="1"/>
  <c r="AH105" i="7"/>
  <c r="I53" i="7" l="1"/>
  <c r="I55" i="7" s="1"/>
  <c r="I31" i="7" s="1"/>
  <c r="I27" i="7"/>
  <c r="I56" i="7"/>
  <c r="L154" i="7"/>
  <c r="O155" i="7" s="1"/>
  <c r="I29" i="7"/>
  <c r="L135" i="7"/>
  <c r="L136" i="7" s="1"/>
  <c r="G29" i="7"/>
  <c r="M149" i="7"/>
  <c r="P148" i="7" s="1"/>
  <c r="P149" i="7" s="1"/>
  <c r="S148" i="7" s="1"/>
  <c r="S149" i="7" s="1"/>
  <c r="G53" i="7"/>
  <c r="G28" i="7" s="1"/>
  <c r="G56" i="7"/>
  <c r="L129" i="7"/>
  <c r="G27" i="7"/>
  <c r="O124" i="7"/>
  <c r="L124" i="7"/>
  <c r="L142" i="7"/>
  <c r="R123" i="7"/>
  <c r="Y100" i="7"/>
  <c r="AC100" i="7" s="1"/>
  <c r="AG100" i="7"/>
  <c r="K109" i="7"/>
  <c r="Q108" i="7"/>
  <c r="U108" i="7" s="1"/>
  <c r="S108" i="7"/>
  <c r="W108" i="7" s="1"/>
  <c r="O108" i="7"/>
  <c r="N108" i="7"/>
  <c r="R108" i="7"/>
  <c r="V108" i="7" s="1"/>
  <c r="M108" i="7"/>
  <c r="K98" i="7"/>
  <c r="S99" i="7"/>
  <c r="W99" i="7" s="1"/>
  <c r="M99" i="7"/>
  <c r="N99" i="7"/>
  <c r="O99" i="7"/>
  <c r="R99" i="7"/>
  <c r="V99" i="7" s="1"/>
  <c r="Q99" i="7"/>
  <c r="U99" i="7" s="1"/>
  <c r="M124" i="7"/>
  <c r="P123" i="7" s="1"/>
  <c r="P124" i="7" s="1"/>
  <c r="S123" i="7" s="1"/>
  <c r="S124" i="7" s="1"/>
  <c r="D28" i="7"/>
  <c r="D55" i="7"/>
  <c r="D30" i="7" s="1"/>
  <c r="AH100" i="7"/>
  <c r="Z100" i="7"/>
  <c r="AD100" i="7" s="1"/>
  <c r="M143" i="7"/>
  <c r="P142" i="7" s="1"/>
  <c r="P143" i="7" s="1"/>
  <c r="S142" i="7" s="1"/>
  <c r="S143" i="7" s="1"/>
  <c r="D29" i="7"/>
  <c r="L155" i="7" l="1"/>
  <c r="R155" i="7" s="1"/>
  <c r="R135" i="7"/>
  <c r="I28" i="7"/>
  <c r="M136" i="7"/>
  <c r="P136" i="7" s="1"/>
  <c r="S135" i="7" s="1"/>
  <c r="S136" i="7" s="1"/>
  <c r="O82" i="7"/>
  <c r="R154" i="7"/>
  <c r="G55" i="7"/>
  <c r="G31" i="7" s="1"/>
  <c r="M130" i="7"/>
  <c r="P129" i="7" s="1"/>
  <c r="R129" i="7"/>
  <c r="L148" i="7"/>
  <c r="L130" i="7"/>
  <c r="I30" i="7"/>
  <c r="Z108" i="7"/>
  <c r="AD108" i="7" s="1"/>
  <c r="AH108" i="7"/>
  <c r="O143" i="7"/>
  <c r="R142" i="7"/>
  <c r="Z99" i="7"/>
  <c r="AD99" i="7" s="1"/>
  <c r="AH99" i="7"/>
  <c r="AA99" i="7"/>
  <c r="AE99" i="7" s="1"/>
  <c r="AI99" i="7"/>
  <c r="AI108" i="7"/>
  <c r="AA108" i="7"/>
  <c r="AE108" i="7" s="1"/>
  <c r="R124" i="7"/>
  <c r="L143" i="7"/>
  <c r="R143" i="7" s="1"/>
  <c r="K97" i="7"/>
  <c r="O98" i="7"/>
  <c r="Q98" i="7"/>
  <c r="U98" i="7" s="1"/>
  <c r="M98" i="7"/>
  <c r="S98" i="7"/>
  <c r="W98" i="7" s="1"/>
  <c r="N98" i="7"/>
  <c r="R98" i="7"/>
  <c r="V98" i="7" s="1"/>
  <c r="Y108" i="7"/>
  <c r="AC108" i="7" s="1"/>
  <c r="AG108" i="7"/>
  <c r="R136" i="7"/>
  <c r="O136" i="7"/>
  <c r="K110" i="7"/>
  <c r="Q109" i="7"/>
  <c r="U109" i="7" s="1"/>
  <c r="M109" i="7"/>
  <c r="R109" i="7"/>
  <c r="V109" i="7" s="1"/>
  <c r="N109" i="7"/>
  <c r="S109" i="7"/>
  <c r="W109" i="7" s="1"/>
  <c r="O109" i="7"/>
  <c r="Y99" i="7"/>
  <c r="AC99" i="7" s="1"/>
  <c r="AG99" i="7"/>
  <c r="P135" i="7" l="1"/>
  <c r="P130" i="7"/>
  <c r="S129" i="7" s="1"/>
  <c r="S130" i="7" s="1"/>
  <c r="G30" i="7"/>
  <c r="G57" i="7"/>
  <c r="R130" i="7"/>
  <c r="O130" i="7"/>
  <c r="R148" i="7"/>
  <c r="O149" i="7"/>
  <c r="L149" i="7"/>
  <c r="R149" i="7" s="1"/>
  <c r="Z109" i="7"/>
  <c r="AD109" i="7" s="1"/>
  <c r="AH109" i="7"/>
  <c r="AG109" i="7"/>
  <c r="Y109" i="7"/>
  <c r="AC109" i="7" s="1"/>
  <c r="Z98" i="7"/>
  <c r="AD98" i="7" s="1"/>
  <c r="AH98" i="7"/>
  <c r="AI98" i="7"/>
  <c r="AA98" i="7"/>
  <c r="AE98" i="7" s="1"/>
  <c r="AG98" i="7"/>
  <c r="Y98" i="7"/>
  <c r="AC98" i="7" s="1"/>
  <c r="M110" i="7"/>
  <c r="K111" i="7"/>
  <c r="S110" i="7"/>
  <c r="W110" i="7" s="1"/>
  <c r="R110" i="7"/>
  <c r="V110" i="7" s="1"/>
  <c r="N110" i="7"/>
  <c r="O110" i="7"/>
  <c r="Q110" i="7"/>
  <c r="U110" i="7" s="1"/>
  <c r="AA109" i="7"/>
  <c r="AE109" i="7" s="1"/>
  <c r="AI109" i="7"/>
  <c r="K96" i="7"/>
  <c r="Q97" i="7"/>
  <c r="U97" i="7" s="1"/>
  <c r="R97" i="7"/>
  <c r="V97" i="7" s="1"/>
  <c r="S97" i="7"/>
  <c r="W97" i="7" s="1"/>
  <c r="M97" i="7"/>
  <c r="N97" i="7"/>
  <c r="O97" i="7"/>
  <c r="K112" i="7" l="1"/>
  <c r="O111" i="7"/>
  <c r="R111" i="7"/>
  <c r="V111" i="7" s="1"/>
  <c r="M111" i="7"/>
  <c r="N111" i="7"/>
  <c r="Q111" i="7"/>
  <c r="U111" i="7" s="1"/>
  <c r="S111" i="7"/>
  <c r="W111" i="7" s="1"/>
  <c r="AI97" i="7"/>
  <c r="AA97" i="7"/>
  <c r="AE97" i="7" s="1"/>
  <c r="Y97" i="7"/>
  <c r="AG97" i="7"/>
  <c r="AC97" i="7"/>
  <c r="Z110" i="7"/>
  <c r="AD110" i="7" s="1"/>
  <c r="AH110" i="7"/>
  <c r="Z97" i="7"/>
  <c r="AD97" i="7" s="1"/>
  <c r="AH97" i="7"/>
  <c r="M96" i="7"/>
  <c r="K95" i="7"/>
  <c r="N96" i="7"/>
  <c r="O96" i="7"/>
  <c r="S96" i="7"/>
  <c r="W96" i="7" s="1"/>
  <c r="Q96" i="7"/>
  <c r="U96" i="7" s="1"/>
  <c r="R96" i="7"/>
  <c r="V96" i="7" s="1"/>
  <c r="AA110" i="7"/>
  <c r="AE110" i="7" s="1"/>
  <c r="AI110" i="7"/>
  <c r="Y110" i="7"/>
  <c r="AC110" i="7" s="1"/>
  <c r="AG110" i="7"/>
  <c r="AA96" i="7" l="1"/>
  <c r="AE96" i="7" s="1"/>
  <c r="AI96" i="7"/>
  <c r="AI111" i="7"/>
  <c r="AA111" i="7"/>
  <c r="AE111" i="7" s="1"/>
  <c r="Y111" i="7"/>
  <c r="AC111" i="7" s="1"/>
  <c r="AG111" i="7"/>
  <c r="Q95" i="7"/>
  <c r="U95" i="7" s="1"/>
  <c r="K94" i="7"/>
  <c r="R95" i="7"/>
  <c r="V95" i="7" s="1"/>
  <c r="S95" i="7"/>
  <c r="W95" i="7" s="1"/>
  <c r="AH111" i="7"/>
  <c r="Z111" i="7"/>
  <c r="AD111" i="7" s="1"/>
  <c r="Z96" i="7"/>
  <c r="AD96" i="7" s="1"/>
  <c r="AH96" i="7"/>
  <c r="AG96" i="7"/>
  <c r="Y96" i="7"/>
  <c r="AC96" i="7" s="1"/>
  <c r="O112" i="7"/>
  <c r="K113" i="7"/>
  <c r="M112" i="7"/>
  <c r="R112" i="7"/>
  <c r="V112" i="7" s="1"/>
  <c r="N112" i="7"/>
  <c r="Q112" i="7"/>
  <c r="U112" i="7" s="1"/>
  <c r="S112" i="7"/>
  <c r="W112" i="7" s="1"/>
  <c r="AA95" i="7" l="1"/>
  <c r="AE95" i="7" s="1"/>
  <c r="AI95" i="7"/>
  <c r="K114" i="7"/>
  <c r="R113" i="7"/>
  <c r="V113" i="7" s="1"/>
  <c r="O113" i="7"/>
  <c r="Q113" i="7"/>
  <c r="U113" i="7" s="1"/>
  <c r="N113" i="7"/>
  <c r="S113" i="7"/>
  <c r="W113" i="7" s="1"/>
  <c r="M113" i="7"/>
  <c r="AA112" i="7"/>
  <c r="AE112" i="7" s="1"/>
  <c r="AI112" i="7"/>
  <c r="AH95" i="7"/>
  <c r="Z95" i="7"/>
  <c r="AD95" i="7" s="1"/>
  <c r="Y112" i="7"/>
  <c r="AC112" i="7" s="1"/>
  <c r="AG112" i="7"/>
  <c r="Q94" i="7"/>
  <c r="U94" i="7" s="1"/>
  <c r="K93" i="7"/>
  <c r="R94" i="7"/>
  <c r="V94" i="7" s="1"/>
  <c r="S94" i="7"/>
  <c r="W94" i="7" s="1"/>
  <c r="Z112" i="7"/>
  <c r="AD112" i="7" s="1"/>
  <c r="AH112" i="7"/>
  <c r="AG95" i="7"/>
  <c r="Y95" i="7"/>
  <c r="AC95" i="7" s="1"/>
  <c r="AA94" i="7" l="1"/>
  <c r="AE94" i="7" s="1"/>
  <c r="AI94" i="7"/>
  <c r="Y113" i="7"/>
  <c r="AG113" i="7"/>
  <c r="AC113" i="7"/>
  <c r="Q93" i="7"/>
  <c r="U93" i="7" s="1"/>
  <c r="K92" i="7"/>
  <c r="R93" i="7"/>
  <c r="V93" i="7" s="1"/>
  <c r="S93" i="7"/>
  <c r="W93" i="7" s="1"/>
  <c r="AG94" i="7"/>
  <c r="Y94" i="7"/>
  <c r="AC94" i="7" s="1"/>
  <c r="R114" i="7"/>
  <c r="V114" i="7" s="1"/>
  <c r="K115" i="7"/>
  <c r="N114" i="7"/>
  <c r="O114" i="7"/>
  <c r="S114" i="7"/>
  <c r="W114" i="7" s="1"/>
  <c r="Q114" i="7"/>
  <c r="U114" i="7" s="1"/>
  <c r="M114" i="7"/>
  <c r="Z113" i="7"/>
  <c r="AD113" i="7" s="1"/>
  <c r="AH113" i="7"/>
  <c r="AH94" i="7"/>
  <c r="Z94" i="7"/>
  <c r="AD94" i="7" s="1"/>
  <c r="AA113" i="7"/>
  <c r="AE113" i="7" s="1"/>
  <c r="AI113" i="7"/>
  <c r="Q92" i="7" l="1"/>
  <c r="U92" i="7" s="1"/>
  <c r="R92" i="7"/>
  <c r="V92" i="7" s="1"/>
  <c r="S92" i="7"/>
  <c r="W92" i="7" s="1"/>
  <c r="N115" i="7"/>
  <c r="K116" i="7"/>
  <c r="O115" i="7"/>
  <c r="R115" i="7"/>
  <c r="V115" i="7" s="1"/>
  <c r="S115" i="7"/>
  <c r="W115" i="7" s="1"/>
  <c r="M115" i="7"/>
  <c r="Q115" i="7"/>
  <c r="U115" i="7" s="1"/>
  <c r="AG93" i="7"/>
  <c r="Y93" i="7"/>
  <c r="AC93" i="7" s="1"/>
  <c r="AG114" i="7"/>
  <c r="AC114" i="7"/>
  <c r="Y114" i="7"/>
  <c r="AH114" i="7"/>
  <c r="Z114" i="7"/>
  <c r="AD114" i="7" s="1"/>
  <c r="AA114" i="7"/>
  <c r="AE114" i="7" s="1"/>
  <c r="AI114" i="7"/>
  <c r="AA93" i="7"/>
  <c r="AE93" i="7" s="1"/>
  <c r="AI93" i="7"/>
  <c r="AH93" i="7"/>
  <c r="Z93" i="7"/>
  <c r="AD93" i="7" s="1"/>
  <c r="AI115" i="7" l="1"/>
  <c r="AA115" i="7"/>
  <c r="AE115" i="7" s="1"/>
  <c r="Z115" i="7"/>
  <c r="AD115" i="7" s="1"/>
  <c r="AH115" i="7"/>
  <c r="Q116" i="7"/>
  <c r="U116" i="7" s="1"/>
  <c r="M116" i="7"/>
  <c r="R116" i="7"/>
  <c r="V116" i="7" s="1"/>
  <c r="N116" i="7"/>
  <c r="S116" i="7"/>
  <c r="W116" i="7" s="1"/>
  <c r="O116" i="7"/>
  <c r="AA92" i="7"/>
  <c r="AE92" i="7" s="1"/>
  <c r="AI92" i="7"/>
  <c r="AH92" i="7"/>
  <c r="Z92" i="7"/>
  <c r="AD92" i="7" s="1"/>
  <c r="Y115" i="7"/>
  <c r="AC115" i="7"/>
  <c r="AG115" i="7"/>
  <c r="AG92" i="7"/>
  <c r="Y92" i="7"/>
  <c r="AC92" i="7" s="1"/>
  <c r="Y116" i="7" l="1"/>
  <c r="AG116" i="7"/>
  <c r="AC116" i="7"/>
  <c r="AI116" i="7"/>
  <c r="AA116" i="7"/>
  <c r="AE116" i="7" s="1"/>
  <c r="Z116" i="7"/>
  <c r="AD116" i="7" s="1"/>
  <c r="AH116" i="7"/>
  <c r="G83" i="5" l="1"/>
  <c r="G40" i="5" s="1"/>
  <c r="I83" i="5"/>
  <c r="I40" i="5" s="1"/>
  <c r="I82" i="5"/>
  <c r="I20" i="5" s="1"/>
  <c r="G82" i="5"/>
  <c r="G20" i="5" s="1"/>
  <c r="I81" i="5"/>
  <c r="G81" i="5"/>
  <c r="I80" i="5"/>
  <c r="G80" i="5"/>
  <c r="I79" i="5"/>
  <c r="G79" i="5"/>
  <c r="G38" i="5" s="1"/>
  <c r="M148" i="5"/>
  <c r="M154" i="5" s="1"/>
  <c r="M135" i="5"/>
  <c r="O129" i="5"/>
  <c r="O135" i="5" s="1"/>
  <c r="M129" i="5"/>
  <c r="K105" i="5"/>
  <c r="K106" i="5" s="1"/>
  <c r="M103" i="5"/>
  <c r="K103" i="5"/>
  <c r="K102" i="5"/>
  <c r="K101" i="5" s="1"/>
  <c r="K100" i="5" s="1"/>
  <c r="D76" i="5"/>
  <c r="D73" i="5"/>
  <c r="D65" i="5"/>
  <c r="D69" i="5" s="1"/>
  <c r="I71" i="5" s="1"/>
  <c r="D40" i="5"/>
  <c r="D39" i="5"/>
  <c r="D38" i="5"/>
  <c r="E31" i="5"/>
  <c r="D81" i="5"/>
  <c r="D80" i="5"/>
  <c r="D47" i="5" l="1"/>
  <c r="D45" i="5"/>
  <c r="G45" i="5"/>
  <c r="I47" i="5"/>
  <c r="I21" i="5"/>
  <c r="G21" i="5"/>
  <c r="I39" i="5"/>
  <c r="I46" i="5" s="1"/>
  <c r="N103" i="5"/>
  <c r="G39" i="5"/>
  <c r="G46" i="5" s="1"/>
  <c r="G17" i="5"/>
  <c r="I17" i="5"/>
  <c r="M106" i="5"/>
  <c r="N106" i="5"/>
  <c r="K107" i="5"/>
  <c r="K108" i="5" s="1"/>
  <c r="O108" i="5" s="1"/>
  <c r="N100" i="5"/>
  <c r="O100" i="5"/>
  <c r="K99" i="5"/>
  <c r="K98" i="5" s="1"/>
  <c r="R99" i="5"/>
  <c r="V99" i="5" s="1"/>
  <c r="G18" i="5"/>
  <c r="R104" i="5"/>
  <c r="V104" i="5" s="1"/>
  <c r="R101" i="5"/>
  <c r="V101" i="5" s="1"/>
  <c r="G37" i="5"/>
  <c r="G44" i="5" s="1"/>
  <c r="R98" i="5"/>
  <c r="V98" i="5" s="1"/>
  <c r="R105" i="5"/>
  <c r="V105" i="5" s="1"/>
  <c r="R102" i="5"/>
  <c r="V102" i="5" s="1"/>
  <c r="R106" i="5"/>
  <c r="V106" i="5" s="1"/>
  <c r="R103" i="5"/>
  <c r="V103" i="5" s="1"/>
  <c r="R100" i="5"/>
  <c r="V100" i="5" s="1"/>
  <c r="D46" i="5"/>
  <c r="G47" i="5"/>
  <c r="I38" i="5"/>
  <c r="I45" i="5" s="1"/>
  <c r="N98" i="5"/>
  <c r="Q100" i="5"/>
  <c r="U100" i="5" s="1"/>
  <c r="M101" i="5"/>
  <c r="O103" i="5"/>
  <c r="M104" i="5"/>
  <c r="O106" i="5"/>
  <c r="O98" i="5"/>
  <c r="N101" i="5"/>
  <c r="Q103" i="5"/>
  <c r="U103" i="5" s="1"/>
  <c r="N104" i="5"/>
  <c r="Q106" i="5"/>
  <c r="Q98" i="5"/>
  <c r="U98" i="5" s="1"/>
  <c r="M99" i="5"/>
  <c r="O101" i="5"/>
  <c r="O104" i="5"/>
  <c r="D37" i="5"/>
  <c r="D44" i="5" s="1"/>
  <c r="D50" i="5" s="1"/>
  <c r="D54" i="5" s="1"/>
  <c r="N99" i="5"/>
  <c r="Q101" i="5"/>
  <c r="U101" i="5" s="1"/>
  <c r="M102" i="5"/>
  <c r="Q104" i="5"/>
  <c r="M105" i="5"/>
  <c r="O99" i="5"/>
  <c r="N102" i="5"/>
  <c r="N105" i="5"/>
  <c r="U106" i="5"/>
  <c r="Q107" i="5"/>
  <c r="U107" i="5" s="1"/>
  <c r="Q99" i="5"/>
  <c r="U99" i="5" s="1"/>
  <c r="M100" i="5"/>
  <c r="O102" i="5"/>
  <c r="O105" i="5"/>
  <c r="Q102" i="5"/>
  <c r="U102" i="5" s="1"/>
  <c r="U104" i="5"/>
  <c r="Q105" i="5"/>
  <c r="U105" i="5" s="1"/>
  <c r="M108" i="5" l="1"/>
  <c r="N108" i="5"/>
  <c r="M107" i="5"/>
  <c r="R107" i="5"/>
  <c r="V107" i="5" s="1"/>
  <c r="AH107" i="5" s="1"/>
  <c r="R108" i="5"/>
  <c r="V108" i="5" s="1"/>
  <c r="Z108" i="5" s="1"/>
  <c r="AD108" i="5" s="1"/>
  <c r="N107" i="5"/>
  <c r="O107" i="5"/>
  <c r="D53" i="5"/>
  <c r="D55" i="5" s="1"/>
  <c r="D30" i="5" s="1"/>
  <c r="AH106" i="5"/>
  <c r="Z106" i="5"/>
  <c r="AD106" i="5" s="1"/>
  <c r="Z102" i="5"/>
  <c r="AD102" i="5" s="1"/>
  <c r="AH102" i="5"/>
  <c r="Y105" i="5"/>
  <c r="AC105" i="5" s="1"/>
  <c r="AG105" i="5"/>
  <c r="Z98" i="5"/>
  <c r="AD98" i="5" s="1"/>
  <c r="AH98" i="5"/>
  <c r="Y100" i="5"/>
  <c r="AC100" i="5" s="1"/>
  <c r="AG100" i="5"/>
  <c r="Z105" i="5"/>
  <c r="AD105" i="5" s="1"/>
  <c r="AH105" i="5"/>
  <c r="AG103" i="5"/>
  <c r="Y103" i="5"/>
  <c r="AC103" i="5" s="1"/>
  <c r="Y99" i="5"/>
  <c r="AC99" i="5" s="1"/>
  <c r="AG99" i="5"/>
  <c r="Z101" i="5"/>
  <c r="AD101" i="5" s="1"/>
  <c r="AH101" i="5"/>
  <c r="AH100" i="5"/>
  <c r="Z100" i="5"/>
  <c r="AD100" i="5" s="1"/>
  <c r="Z104" i="5"/>
  <c r="AD104" i="5" s="1"/>
  <c r="AH104" i="5"/>
  <c r="AH103" i="5"/>
  <c r="Z103" i="5"/>
  <c r="AD103" i="5" s="1"/>
  <c r="K97" i="5"/>
  <c r="M98" i="5"/>
  <c r="AG101" i="5"/>
  <c r="AC101" i="5"/>
  <c r="Y101" i="5"/>
  <c r="M124" i="5"/>
  <c r="P123" i="5" s="1"/>
  <c r="P124" i="5" s="1"/>
  <c r="S123" i="5" s="1"/>
  <c r="S124" i="5" s="1"/>
  <c r="K109" i="5"/>
  <c r="Q108" i="5"/>
  <c r="U108" i="5" s="1"/>
  <c r="AG104" i="5"/>
  <c r="AC104" i="5"/>
  <c r="Y104" i="5"/>
  <c r="S107" i="5"/>
  <c r="W107" i="5" s="1"/>
  <c r="S104" i="5"/>
  <c r="W104" i="5" s="1"/>
  <c r="S101" i="5"/>
  <c r="W101" i="5" s="1"/>
  <c r="I37" i="5"/>
  <c r="I44" i="5" s="1"/>
  <c r="I50" i="5" s="1"/>
  <c r="I53" i="5" s="1"/>
  <c r="O82" i="5" s="1"/>
  <c r="S99" i="5"/>
  <c r="W99" i="5" s="1"/>
  <c r="S109" i="5"/>
  <c r="W109" i="5" s="1"/>
  <c r="S98" i="5"/>
  <c r="W98" i="5" s="1"/>
  <c r="S106" i="5"/>
  <c r="W106" i="5" s="1"/>
  <c r="S103" i="5"/>
  <c r="W103" i="5" s="1"/>
  <c r="S100" i="5"/>
  <c r="W100" i="5" s="1"/>
  <c r="S108" i="5"/>
  <c r="W108" i="5" s="1"/>
  <c r="S97" i="5"/>
  <c r="W97" i="5" s="1"/>
  <c r="S105" i="5"/>
  <c r="W105" i="5" s="1"/>
  <c r="S102" i="5"/>
  <c r="W102" i="5" s="1"/>
  <c r="I18" i="5"/>
  <c r="Y107" i="5"/>
  <c r="AC107" i="5" s="1"/>
  <c r="AG107" i="5"/>
  <c r="Y102" i="5"/>
  <c r="AC102" i="5" s="1"/>
  <c r="AG102" i="5"/>
  <c r="M143" i="5"/>
  <c r="P142" i="5" s="1"/>
  <c r="P143" i="5" s="1"/>
  <c r="S142" i="5" s="1"/>
  <c r="S143" i="5" s="1"/>
  <c r="D29" i="5"/>
  <c r="Z99" i="5"/>
  <c r="AD99" i="5" s="1"/>
  <c r="AH99" i="5"/>
  <c r="G50" i="5"/>
  <c r="AG98" i="5"/>
  <c r="Y98" i="5"/>
  <c r="AC98" i="5" s="1"/>
  <c r="AG106" i="5"/>
  <c r="Y106" i="5"/>
  <c r="AC106" i="5" s="1"/>
  <c r="L123" i="5"/>
  <c r="D27" i="5"/>
  <c r="D56" i="5"/>
  <c r="Z107" i="5" l="1"/>
  <c r="AD107" i="5" s="1"/>
  <c r="D28" i="5"/>
  <c r="AH108" i="5"/>
  <c r="I54" i="5"/>
  <c r="I55" i="5" s="1"/>
  <c r="AA109" i="5"/>
  <c r="AE109" i="5" s="1"/>
  <c r="AI109" i="5"/>
  <c r="AI108" i="5"/>
  <c r="AA108" i="5"/>
  <c r="AE108" i="5" s="1"/>
  <c r="AA99" i="5"/>
  <c r="AE99" i="5" s="1"/>
  <c r="AI99" i="5"/>
  <c r="AI100" i="5"/>
  <c r="AA100" i="5"/>
  <c r="AE100" i="5" s="1"/>
  <c r="AI103" i="5"/>
  <c r="AA103" i="5"/>
  <c r="AE103" i="5" s="1"/>
  <c r="AA104" i="5"/>
  <c r="AE104" i="5" s="1"/>
  <c r="AI104" i="5"/>
  <c r="AA107" i="5"/>
  <c r="AE107" i="5" s="1"/>
  <c r="AI107" i="5"/>
  <c r="AI97" i="5"/>
  <c r="AA97" i="5"/>
  <c r="AE97" i="5" s="1"/>
  <c r="AA101" i="5"/>
  <c r="AE101" i="5" s="1"/>
  <c r="AI101" i="5"/>
  <c r="AI106" i="5"/>
  <c r="AA106" i="5"/>
  <c r="AE106" i="5" s="1"/>
  <c r="AA102" i="5"/>
  <c r="AE102" i="5" s="1"/>
  <c r="AI102" i="5"/>
  <c r="AA105" i="5"/>
  <c r="AE105" i="5" s="1"/>
  <c r="AI105" i="5"/>
  <c r="AA98" i="5"/>
  <c r="AE98" i="5" s="1"/>
  <c r="AI98" i="5"/>
  <c r="I27" i="5"/>
  <c r="L154" i="5"/>
  <c r="L135" i="5"/>
  <c r="I56" i="5"/>
  <c r="M136" i="5"/>
  <c r="I28" i="5"/>
  <c r="Y108" i="5"/>
  <c r="AC108" i="5" s="1"/>
  <c r="AG108" i="5"/>
  <c r="O124" i="5"/>
  <c r="L124" i="5"/>
  <c r="L142" i="5"/>
  <c r="R123" i="5"/>
  <c r="K110" i="5"/>
  <c r="M109" i="5"/>
  <c r="Q109" i="5"/>
  <c r="U109" i="5" s="1"/>
  <c r="R109" i="5"/>
  <c r="V109" i="5" s="1"/>
  <c r="N109" i="5"/>
  <c r="O109" i="5"/>
  <c r="O97" i="5"/>
  <c r="K96" i="5"/>
  <c r="Q97" i="5"/>
  <c r="U97" i="5" s="1"/>
  <c r="N97" i="5"/>
  <c r="M97" i="5"/>
  <c r="R97" i="5"/>
  <c r="V97" i="5" s="1"/>
  <c r="G27" i="5"/>
  <c r="L129" i="5"/>
  <c r="G53" i="5"/>
  <c r="G56" i="5"/>
  <c r="G54" i="5"/>
  <c r="I29" i="5" l="1"/>
  <c r="M155" i="5"/>
  <c r="P154" i="5" s="1"/>
  <c r="P155" i="5" s="1"/>
  <c r="S154" i="5" s="1"/>
  <c r="S155" i="5" s="1"/>
  <c r="AG109" i="5"/>
  <c r="Y109" i="5"/>
  <c r="AC109" i="5" s="1"/>
  <c r="Y97" i="5"/>
  <c r="AC97" i="5" s="1"/>
  <c r="AG97" i="5"/>
  <c r="K111" i="5"/>
  <c r="Q110" i="5"/>
  <c r="U110" i="5" s="1"/>
  <c r="N110" i="5"/>
  <c r="R110" i="5"/>
  <c r="V110" i="5" s="1"/>
  <c r="O110" i="5"/>
  <c r="M110" i="5"/>
  <c r="S110" i="5"/>
  <c r="W110" i="5" s="1"/>
  <c r="L130" i="5"/>
  <c r="R129" i="5"/>
  <c r="L148" i="5"/>
  <c r="N96" i="5"/>
  <c r="K95" i="5"/>
  <c r="O96" i="5"/>
  <c r="Q96" i="5"/>
  <c r="U96" i="5" s="1"/>
  <c r="R96" i="5"/>
  <c r="V96" i="5" s="1"/>
  <c r="M96" i="5"/>
  <c r="S96" i="5"/>
  <c r="W96" i="5" s="1"/>
  <c r="P136" i="5"/>
  <c r="S135" i="5" s="1"/>
  <c r="S136" i="5" s="1"/>
  <c r="P135" i="5"/>
  <c r="G55" i="5"/>
  <c r="G28" i="5"/>
  <c r="M130" i="5"/>
  <c r="O143" i="5"/>
  <c r="R142" i="5"/>
  <c r="I31" i="5"/>
  <c r="I30" i="5"/>
  <c r="G29" i="5"/>
  <c r="M149" i="5"/>
  <c r="P148" i="5" s="1"/>
  <c r="P149" i="5" s="1"/>
  <c r="S148" i="5" s="1"/>
  <c r="S149" i="5" s="1"/>
  <c r="R124" i="5"/>
  <c r="L143" i="5"/>
  <c r="R143" i="5" s="1"/>
  <c r="L136" i="5"/>
  <c r="R135" i="5"/>
  <c r="Z97" i="5"/>
  <c r="AD97" i="5" s="1"/>
  <c r="AH97" i="5"/>
  <c r="Z109" i="5"/>
  <c r="AD109" i="5" s="1"/>
  <c r="AH109" i="5"/>
  <c r="O155" i="5"/>
  <c r="L155" i="5"/>
  <c r="R155" i="5" s="1"/>
  <c r="R154" i="5"/>
  <c r="R148" i="5" l="1"/>
  <c r="O149" i="5"/>
  <c r="L149" i="5"/>
  <c r="R149" i="5" s="1"/>
  <c r="AA96" i="5"/>
  <c r="AE96" i="5" s="1"/>
  <c r="AI96" i="5"/>
  <c r="O111" i="5"/>
  <c r="K112" i="5"/>
  <c r="M111" i="5"/>
  <c r="N111" i="5"/>
  <c r="R111" i="5"/>
  <c r="V111" i="5" s="1"/>
  <c r="Q111" i="5"/>
  <c r="U111" i="5" s="1"/>
  <c r="S111" i="5"/>
  <c r="W111" i="5" s="1"/>
  <c r="Y110" i="5"/>
  <c r="AC110" i="5" s="1"/>
  <c r="AG110" i="5"/>
  <c r="R130" i="5"/>
  <c r="O130" i="5"/>
  <c r="R136" i="5"/>
  <c r="O136" i="5"/>
  <c r="Z96" i="5"/>
  <c r="AD96" i="5" s="1"/>
  <c r="AH96" i="5"/>
  <c r="AA110" i="5"/>
  <c r="AE110" i="5" s="1"/>
  <c r="AI110" i="5"/>
  <c r="Y96" i="5"/>
  <c r="AC96" i="5" s="1"/>
  <c r="AG96" i="5"/>
  <c r="P129" i="5"/>
  <c r="P130" i="5"/>
  <c r="S129" i="5" s="1"/>
  <c r="S130" i="5" s="1"/>
  <c r="G30" i="5"/>
  <c r="G57" i="5"/>
  <c r="G31" i="5"/>
  <c r="K94" i="5"/>
  <c r="R95" i="5"/>
  <c r="V95" i="5" s="1"/>
  <c r="Q95" i="5"/>
  <c r="U95" i="5" s="1"/>
  <c r="S95" i="5"/>
  <c r="W95" i="5" s="1"/>
  <c r="Z110" i="5"/>
  <c r="AD110" i="5" s="1"/>
  <c r="AH110" i="5"/>
  <c r="K113" i="5" l="1"/>
  <c r="N112" i="5"/>
  <c r="Q112" i="5"/>
  <c r="U112" i="5" s="1"/>
  <c r="M112" i="5"/>
  <c r="R112" i="5"/>
  <c r="V112" i="5" s="1"/>
  <c r="O112" i="5"/>
  <c r="S112" i="5"/>
  <c r="W112" i="5" s="1"/>
  <c r="AA95" i="5"/>
  <c r="AE95" i="5" s="1"/>
  <c r="AI95" i="5"/>
  <c r="AG95" i="5"/>
  <c r="Y95" i="5"/>
  <c r="AC95" i="5" s="1"/>
  <c r="AI111" i="5"/>
  <c r="AA111" i="5"/>
  <c r="AE111" i="5" s="1"/>
  <c r="Y111" i="5"/>
  <c r="AC111" i="5" s="1"/>
  <c r="AG111" i="5"/>
  <c r="K93" i="5"/>
  <c r="R94" i="5"/>
  <c r="V94" i="5" s="1"/>
  <c r="Q94" i="5"/>
  <c r="U94" i="5" s="1"/>
  <c r="S94" i="5"/>
  <c r="W94" i="5" s="1"/>
  <c r="AH111" i="5"/>
  <c r="Z111" i="5"/>
  <c r="AD111" i="5" s="1"/>
  <c r="AH95" i="5"/>
  <c r="Z95" i="5"/>
  <c r="AD95" i="5" s="1"/>
  <c r="AA94" i="5" l="1"/>
  <c r="AE94" i="5" s="1"/>
  <c r="AI94" i="5"/>
  <c r="AA112" i="5"/>
  <c r="AE112" i="5" s="1"/>
  <c r="AI112" i="5"/>
  <c r="AG94" i="5"/>
  <c r="Y94" i="5"/>
  <c r="AC94" i="5" s="1"/>
  <c r="AH94" i="5"/>
  <c r="Z94" i="5"/>
  <c r="AD94" i="5" s="1"/>
  <c r="Z112" i="5"/>
  <c r="AD112" i="5" s="1"/>
  <c r="AH112" i="5"/>
  <c r="K92" i="5"/>
  <c r="R93" i="5"/>
  <c r="V93" i="5" s="1"/>
  <c r="Q93" i="5"/>
  <c r="U93" i="5" s="1"/>
  <c r="S93" i="5"/>
  <c r="W93" i="5" s="1"/>
  <c r="AG112" i="5"/>
  <c r="Y112" i="5"/>
  <c r="AC112" i="5" s="1"/>
  <c r="K114" i="5"/>
  <c r="R113" i="5"/>
  <c r="V113" i="5" s="1"/>
  <c r="O113" i="5"/>
  <c r="M113" i="5"/>
  <c r="N113" i="5"/>
  <c r="Q113" i="5"/>
  <c r="U113" i="5" s="1"/>
  <c r="S113" i="5"/>
  <c r="W113" i="5" s="1"/>
  <c r="Q92" i="5" l="1"/>
  <c r="U92" i="5" s="1"/>
  <c r="R92" i="5"/>
  <c r="V92" i="5" s="1"/>
  <c r="S92" i="5"/>
  <c r="W92" i="5" s="1"/>
  <c r="K115" i="5"/>
  <c r="N114" i="5"/>
  <c r="O114" i="5"/>
  <c r="Q114" i="5"/>
  <c r="U114" i="5" s="1"/>
  <c r="R114" i="5"/>
  <c r="V114" i="5" s="1"/>
  <c r="M114" i="5"/>
  <c r="S114" i="5"/>
  <c r="W114" i="5" s="1"/>
  <c r="Z113" i="5"/>
  <c r="AD113" i="5" s="1"/>
  <c r="AH113" i="5"/>
  <c r="AA113" i="5"/>
  <c r="AE113" i="5" s="1"/>
  <c r="AI113" i="5"/>
  <c r="Y113" i="5"/>
  <c r="AG113" i="5"/>
  <c r="AC113" i="5"/>
  <c r="AA93" i="5"/>
  <c r="AE93" i="5" s="1"/>
  <c r="AI93" i="5"/>
  <c r="AG93" i="5"/>
  <c r="AC93" i="5"/>
  <c r="Y93" i="5"/>
  <c r="AH93" i="5"/>
  <c r="Z93" i="5"/>
  <c r="AD93" i="5" s="1"/>
  <c r="AH114" i="5" l="1"/>
  <c r="Z114" i="5"/>
  <c r="AD114" i="5" s="1"/>
  <c r="AG114" i="5"/>
  <c r="Y114" i="5"/>
  <c r="AC114" i="5"/>
  <c r="K116" i="5"/>
  <c r="R115" i="5"/>
  <c r="V115" i="5" s="1"/>
  <c r="M115" i="5"/>
  <c r="O115" i="5"/>
  <c r="N115" i="5"/>
  <c r="Q115" i="5"/>
  <c r="U115" i="5" s="1"/>
  <c r="S115" i="5"/>
  <c r="W115" i="5" s="1"/>
  <c r="AA92" i="5"/>
  <c r="AE92" i="5" s="1"/>
  <c r="AI92" i="5"/>
  <c r="AA114" i="5"/>
  <c r="AE114" i="5" s="1"/>
  <c r="AI114" i="5"/>
  <c r="AH92" i="5"/>
  <c r="Z92" i="5"/>
  <c r="AD92" i="5" s="1"/>
  <c r="AG92" i="5"/>
  <c r="Y92" i="5"/>
  <c r="AC92" i="5" s="1"/>
  <c r="Z115" i="5" l="1"/>
  <c r="AD115" i="5" s="1"/>
  <c r="AH115" i="5"/>
  <c r="Q116" i="5"/>
  <c r="U116" i="5" s="1"/>
  <c r="O116" i="5"/>
  <c r="R116" i="5"/>
  <c r="V116" i="5" s="1"/>
  <c r="N116" i="5"/>
  <c r="M116" i="5"/>
  <c r="S116" i="5"/>
  <c r="W116" i="5" s="1"/>
  <c r="AA115" i="5"/>
  <c r="AE115" i="5" s="1"/>
  <c r="AI115" i="5"/>
  <c r="AC115" i="5"/>
  <c r="Y115" i="5"/>
  <c r="AG115" i="5"/>
  <c r="Z116" i="5" l="1"/>
  <c r="AD116" i="5" s="1"/>
  <c r="AH116" i="5"/>
  <c r="Y116" i="5"/>
  <c r="AG116" i="5"/>
  <c r="AC116" i="5"/>
  <c r="AI116" i="5"/>
  <c r="AA116" i="5"/>
  <c r="AE116" i="5" s="1"/>
</calcChain>
</file>

<file path=xl/sharedStrings.xml><?xml version="1.0" encoding="utf-8"?>
<sst xmlns="http://schemas.openxmlformats.org/spreadsheetml/2006/main" count="271" uniqueCount="61">
  <si>
    <t xml:space="preserve">Baseline </t>
  </si>
  <si>
    <t>Alt(i)</t>
  </si>
  <si>
    <t>Alt(ii)</t>
  </si>
  <si>
    <t>pbs</t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</si>
  <si>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e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</si>
  <si>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T</t>
    </r>
  </si>
  <si>
    <r>
      <t>aut</t>
    </r>
    <r>
      <rPr>
        <vertAlign val="subscript"/>
        <sz val="11"/>
        <color theme="1"/>
        <rFont val="Calibri"/>
        <family val="2"/>
        <scheme val="minor"/>
      </rPr>
      <t>IS</t>
    </r>
  </si>
  <si>
    <r>
      <t>r</t>
    </r>
    <r>
      <rPr>
        <vertAlign val="superscript"/>
        <sz val="11"/>
        <color theme="1"/>
        <rFont val="Calibri"/>
        <family val="2"/>
        <scheme val="minor"/>
      </rPr>
      <t>DISC</t>
    </r>
  </si>
  <si>
    <t>1A: Obtain terms in numerator:</t>
  </si>
  <si>
    <t xml:space="preserve">   (i) Expectations gap</t>
  </si>
  <si>
    <t xml:space="preserve">   (ii) Aggregate Supply</t>
  </si>
  <si>
    <t xml:space="preserve">   (iii) Aggregate Demand </t>
  </si>
  <si>
    <t xml:space="preserve">   (iv) Monetary discretion</t>
  </si>
  <si>
    <t>1B: Divide numerator terms by augmented multiplier (see below):</t>
  </si>
  <si>
    <t>1C: Sum elements of B to obtain output gap (ZLB not constraining):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</si>
  <si>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eq </t>
    </r>
    <r>
      <rPr>
        <sz val="8"/>
        <color theme="1"/>
        <rFont val="Calibri"/>
        <family val="2"/>
        <scheme val="minor"/>
      </rPr>
      <t>(if zlb not constraining)</t>
    </r>
  </si>
  <si>
    <r>
      <t>r</t>
    </r>
    <r>
      <rPr>
        <vertAlign val="superscript"/>
        <sz val="11"/>
        <color theme="1"/>
        <rFont val="Calibri"/>
        <family val="2"/>
        <scheme val="minor"/>
      </rPr>
      <t>eq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</si>
  <si>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eq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</si>
  <si>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NOMeq</t>
    </r>
  </si>
  <si>
    <r>
      <t>Y</t>
    </r>
    <r>
      <rPr>
        <vertAlign val="superscript"/>
        <sz val="11"/>
        <color theme="1"/>
        <rFont val="Calibri"/>
        <family val="2"/>
        <scheme val="minor"/>
      </rPr>
      <t>nzlb</t>
    </r>
  </si>
  <si>
    <t>Zero Lower Bound (ZLB) Indicator</t>
  </si>
  <si>
    <t>Key Parameters</t>
  </si>
  <si>
    <r>
      <t>s</t>
    </r>
    <r>
      <rPr>
        <vertAlign val="subscript"/>
        <sz val="11"/>
        <color theme="1"/>
        <rFont val="Calibri"/>
        <family val="2"/>
        <scheme val="minor"/>
      </rPr>
      <t>cyc</t>
    </r>
  </si>
  <si>
    <r>
      <rPr>
        <i/>
        <sz val="11"/>
        <color theme="1"/>
        <rFont val="Times New Roman"/>
        <family val="1"/>
      </rPr>
      <t>im</t>
    </r>
    <r>
      <rPr>
        <i/>
        <vertAlign val="subscript"/>
        <sz val="11"/>
        <color theme="1"/>
        <rFont val="Calibri"/>
        <family val="2"/>
        <scheme val="minor"/>
      </rPr>
      <t>cyc</t>
    </r>
  </si>
  <si>
    <r>
      <t>b</t>
    </r>
    <r>
      <rPr>
        <vertAlign val="subscript"/>
        <sz val="11"/>
        <color theme="1"/>
        <rFont val="Symbol"/>
        <family val="1"/>
        <charset val="2"/>
      </rPr>
      <t>p</t>
    </r>
  </si>
  <si>
    <r>
      <t>(b</t>
    </r>
    <r>
      <rPr>
        <vertAlign val="subscript"/>
        <sz val="11"/>
        <color theme="1"/>
        <rFont val="Symbol"/>
        <family val="1"/>
        <charset val="2"/>
      </rPr>
      <t>p</t>
    </r>
    <r>
      <rPr>
        <sz val="11"/>
        <color theme="1"/>
        <rFont val="Symbol"/>
        <family val="1"/>
        <charset val="2"/>
      </rPr>
      <t>-1)</t>
    </r>
  </si>
  <si>
    <r>
      <t>1/h</t>
    </r>
    <r>
      <rPr>
        <vertAlign val="subscript"/>
        <sz val="11"/>
        <color theme="1"/>
        <rFont val="Calibri"/>
        <family val="2"/>
        <scheme val="minor"/>
      </rPr>
      <t>SRAS,P</t>
    </r>
  </si>
  <si>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C,r</t>
    </r>
    <r>
      <rPr>
        <sz val="11"/>
        <color theme="1"/>
        <rFont val="Calibri"/>
        <family val="2"/>
        <scheme val="minor"/>
      </rPr>
      <t>+</t>
    </r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I,r</t>
    </r>
  </si>
  <si>
    <r>
      <t>b</t>
    </r>
    <r>
      <rPr>
        <vertAlign val="subscript"/>
        <sz val="11"/>
        <color theme="1"/>
        <rFont val="Calibri"/>
        <family val="2"/>
      </rPr>
      <t>gap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</si>
  <si>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NAT</t>
    </r>
  </si>
  <si>
    <r>
      <t>Y</t>
    </r>
    <r>
      <rPr>
        <vertAlign val="superscript"/>
        <sz val="11"/>
        <color theme="1"/>
        <rFont val="Calibri"/>
        <family val="2"/>
        <scheme val="minor"/>
      </rPr>
      <t>P</t>
    </r>
  </si>
  <si>
    <t>*</t>
  </si>
  <si>
    <t>gap</t>
  </si>
  <si>
    <t>inc</t>
  </si>
  <si>
    <t>base</t>
  </si>
  <si>
    <t>(i)</t>
  </si>
  <si>
    <t>(ii)</t>
  </si>
  <si>
    <t>IS  (real int rat)</t>
  </si>
  <si>
    <t>Phillips Curve (inflation)</t>
  </si>
  <si>
    <t>Nominal Taylor Rule (nom int rat)</t>
  </si>
  <si>
    <t>Real Taylor Rule (real int rat)</t>
  </si>
  <si>
    <t>NO ZLB</t>
  </si>
  <si>
    <t>Incorpo ZLB</t>
  </si>
  <si>
    <t>x</t>
  </si>
  <si>
    <t>y</t>
  </si>
  <si>
    <t>ZLB</t>
  </si>
  <si>
    <r>
      <t>gap</t>
    </r>
    <r>
      <rPr>
        <vertAlign val="superscript"/>
        <sz val="11"/>
        <color theme="1"/>
        <rFont val="Calibri"/>
        <family val="2"/>
        <scheme val="minor"/>
      </rPr>
      <t>eq</t>
    </r>
  </si>
  <si>
    <t>…</t>
  </si>
  <si>
    <t>Shock mag</t>
  </si>
  <si>
    <t>Shock to mon pol</t>
  </si>
  <si>
    <t>Short run aggregate supply</t>
  </si>
  <si>
    <t>Inflation target</t>
  </si>
  <si>
    <t xml:space="preserve">Aggregate Demand </t>
  </si>
  <si>
    <t>Monetary Policy (discretion)</t>
  </si>
  <si>
    <t>Inflation expectations</t>
  </si>
  <si>
    <t>Output gap</t>
  </si>
  <si>
    <t>Real Interest Rate</t>
  </si>
  <si>
    <t>Inflation</t>
  </si>
  <si>
    <t>Nominal Interest Rate</t>
  </si>
  <si>
    <t>Zero lower bound</t>
  </si>
  <si>
    <t>constant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</si>
</sst>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%"/>
    <numFmt numFmtId="167" formatCode="0.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rgb="FFEA00AD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A3F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</cellStyleXfs>
  <cellXfs count="48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 applyBorder="1"/>
    <xf numFmtId="0" fontId="2" fillId="0" borderId="0" xfId="0" applyFont="1"/>
    <xf numFmtId="0" fontId="8" fillId="0" borderId="0" xfId="0" applyFont="1" applyFill="1" applyBorder="1"/>
    <xf numFmtId="164" fontId="8" fillId="0" borderId="0" xfId="1" applyNumberFormat="1" applyFont="1" applyFill="1" applyBorder="1"/>
    <xf numFmtId="164" fontId="8" fillId="0" borderId="0" xfId="0" applyNumberFormat="1" applyFont="1" applyFill="1" applyBorder="1"/>
    <xf numFmtId="1" fontId="0" fillId="0" borderId="0" xfId="0" applyNumberFormat="1" applyFill="1" applyBorder="1"/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165" fontId="0" fillId="0" borderId="0" xfId="0" applyNumberFormat="1" applyBorder="1"/>
    <xf numFmtId="1" fontId="0" fillId="0" borderId="0" xfId="0" applyNumberFormat="1" applyBorder="1"/>
    <xf numFmtId="0" fontId="0" fillId="2" borderId="0" xfId="0" applyFill="1"/>
    <xf numFmtId="1" fontId="0" fillId="0" borderId="0" xfId="1" applyNumberFormat="1" applyFont="1" applyFill="1" applyBorder="1"/>
    <xf numFmtId="10" fontId="0" fillId="0" borderId="0" xfId="0" applyNumberFormat="1"/>
    <xf numFmtId="164" fontId="0" fillId="0" borderId="0" xfId="0" applyNumberFormat="1"/>
    <xf numFmtId="164" fontId="0" fillId="3" borderId="0" xfId="0" applyNumberFormat="1" applyFill="1"/>
    <xf numFmtId="164" fontId="0" fillId="0" borderId="0" xfId="1" applyNumberFormat="1" applyFont="1"/>
    <xf numFmtId="164" fontId="0" fillId="3" borderId="0" xfId="1" applyNumberFormat="1" applyFont="1" applyFill="1"/>
    <xf numFmtId="10" fontId="0" fillId="3" borderId="0" xfId="0" applyNumberFormat="1" applyFill="1"/>
    <xf numFmtId="164" fontId="0" fillId="4" borderId="0" xfId="1" applyNumberFormat="1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9" fontId="0" fillId="0" borderId="0" xfId="0" applyNumberFormat="1"/>
    <xf numFmtId="164" fontId="15" fillId="4" borderId="0" xfId="1" applyNumberFormat="1" applyFont="1" applyFill="1" applyBorder="1" applyAlignment="1">
      <alignment horizontal="center"/>
    </xf>
    <xf numFmtId="0" fontId="0" fillId="0" borderId="0" xfId="0" applyFont="1" applyFill="1" applyBorder="1"/>
    <xf numFmtId="167" fontId="0" fillId="0" borderId="0" xfId="0" applyNumberFormat="1"/>
    <xf numFmtId="166" fontId="0" fillId="0" borderId="0" xfId="1" applyNumberFormat="1" applyFont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4" fontId="0" fillId="5" borderId="0" xfId="1" applyNumberFormat="1" applyFont="1" applyFill="1"/>
    <xf numFmtId="164" fontId="16" fillId="4" borderId="0" xfId="1" applyNumberFormat="1" applyFont="1" applyFill="1" applyBorder="1" applyAlignment="1">
      <alignment horizontal="center"/>
    </xf>
    <xf numFmtId="164" fontId="17" fillId="4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164" fontId="0" fillId="4" borderId="0" xfId="1" applyNumberFormat="1" applyFont="1" applyFill="1" applyBorder="1" applyAlignment="1">
      <alignment horizontal="center"/>
    </xf>
    <xf numFmtId="0" fontId="18" fillId="0" borderId="0" xfId="3" applyFill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29"/>
          <c:h val="0.7637731942439909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STDALONE'!$M$92:$M$116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STDALONE'!$N$92:$N$116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STDALONE'!$O$92:$O$116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STDALONE'!$AC$92:$AC$116</c:f>
              <c:numCache>
                <c:formatCode>0.0%</c:formatCode>
                <c:ptCount val="25"/>
                <c:pt idx="0">
                  <c:v>6.1119999999999994E-2</c:v>
                </c:pt>
                <c:pt idx="1">
                  <c:v>5.8360000000000009E-2</c:v>
                </c:pt>
                <c:pt idx="2">
                  <c:v>5.5599999999999997E-2</c:v>
                </c:pt>
                <c:pt idx="3">
                  <c:v>5.2840000000000012E-2</c:v>
                </c:pt>
                <c:pt idx="4">
                  <c:v>5.008E-2</c:v>
                </c:pt>
                <c:pt idx="5">
                  <c:v>4.7320000000000008E-2</c:v>
                </c:pt>
                <c:pt idx="6">
                  <c:v>4.4560000000000002E-2</c:v>
                </c:pt>
                <c:pt idx="7">
                  <c:v>4.1800000000000004E-2</c:v>
                </c:pt>
                <c:pt idx="8">
                  <c:v>3.9040000000000005E-2</c:v>
                </c:pt>
                <c:pt idx="9">
                  <c:v>3.6280000000000007E-2</c:v>
                </c:pt>
                <c:pt idx="10">
                  <c:v>3.3520000000000008E-2</c:v>
                </c:pt>
                <c:pt idx="11">
                  <c:v>3.0760000000000006E-2</c:v>
                </c:pt>
                <c:pt idx="12" formatCode="0.00%">
                  <c:v>2.8000000000000004E-2</c:v>
                </c:pt>
                <c:pt idx="13">
                  <c:v>2.5240000000000002E-2</c:v>
                </c:pt>
                <c:pt idx="14">
                  <c:v>2.2480000000000003E-2</c:v>
                </c:pt>
                <c:pt idx="15">
                  <c:v>1.9720000000000008E-2</c:v>
                </c:pt>
                <c:pt idx="16">
                  <c:v>1.6960000000000003E-2</c:v>
                </c:pt>
                <c:pt idx="17">
                  <c:v>1.4200000000000008E-2</c:v>
                </c:pt>
                <c:pt idx="18">
                  <c:v>1.1440000000000009E-2</c:v>
                </c:pt>
                <c:pt idx="19">
                  <c:v>8.6800000000000054E-3</c:v>
                </c:pt>
                <c:pt idx="20">
                  <c:v>5.9200000000000034E-3</c:v>
                </c:pt>
                <c:pt idx="21">
                  <c:v>4.0799999999999968E-3</c:v>
                </c:pt>
                <c:pt idx="22">
                  <c:v>7.1999999999999981E-3</c:v>
                </c:pt>
                <c:pt idx="23">
                  <c:v>1.0319999999999996E-2</c:v>
                </c:pt>
                <c:pt idx="24">
                  <c:v>1.3439999999999994E-2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STDALONE'!$AD$92:$AD$116</c:f>
              <c:numCache>
                <c:formatCode>0.0%</c:formatCode>
                <c:ptCount val="25"/>
                <c:pt idx="0">
                  <c:v>6.1119999999999994E-2</c:v>
                </c:pt>
                <c:pt idx="1">
                  <c:v>5.8360000000000009E-2</c:v>
                </c:pt>
                <c:pt idx="2">
                  <c:v>5.5599999999999997E-2</c:v>
                </c:pt>
                <c:pt idx="3">
                  <c:v>5.2840000000000012E-2</c:v>
                </c:pt>
                <c:pt idx="4">
                  <c:v>5.008E-2</c:v>
                </c:pt>
                <c:pt idx="5">
                  <c:v>4.7320000000000008E-2</c:v>
                </c:pt>
                <c:pt idx="6">
                  <c:v>4.4560000000000002E-2</c:v>
                </c:pt>
                <c:pt idx="7">
                  <c:v>4.1800000000000004E-2</c:v>
                </c:pt>
                <c:pt idx="8">
                  <c:v>3.9040000000000005E-2</c:v>
                </c:pt>
                <c:pt idx="9">
                  <c:v>3.6280000000000007E-2</c:v>
                </c:pt>
                <c:pt idx="10">
                  <c:v>3.3520000000000008E-2</c:v>
                </c:pt>
                <c:pt idx="11">
                  <c:v>3.0760000000000006E-2</c:v>
                </c:pt>
                <c:pt idx="12" formatCode="0.00%">
                  <c:v>2.8000000000000004E-2</c:v>
                </c:pt>
                <c:pt idx="13">
                  <c:v>2.5240000000000002E-2</c:v>
                </c:pt>
                <c:pt idx="14">
                  <c:v>2.2480000000000003E-2</c:v>
                </c:pt>
                <c:pt idx="15">
                  <c:v>1.9720000000000008E-2</c:v>
                </c:pt>
                <c:pt idx="16">
                  <c:v>1.6960000000000003E-2</c:v>
                </c:pt>
                <c:pt idx="17">
                  <c:v>1.4200000000000008E-2</c:v>
                </c:pt>
                <c:pt idx="18">
                  <c:v>1.1440000000000009E-2</c:v>
                </c:pt>
                <c:pt idx="19">
                  <c:v>8.6800000000000054E-3</c:v>
                </c:pt>
                <c:pt idx="20">
                  <c:v>5.9200000000000034E-3</c:v>
                </c:pt>
                <c:pt idx="21">
                  <c:v>4.0799999999999968E-3</c:v>
                </c:pt>
                <c:pt idx="22">
                  <c:v>7.1999999999999981E-3</c:v>
                </c:pt>
                <c:pt idx="23">
                  <c:v>1.0319999999999996E-2</c:v>
                </c:pt>
                <c:pt idx="24">
                  <c:v>1.3439999999999994E-2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STDALONE'!$AE$92:$AE$116</c:f>
              <c:numCache>
                <c:formatCode>0.0%</c:formatCode>
                <c:ptCount val="25"/>
                <c:pt idx="0">
                  <c:v>6.1119999999999994E-2</c:v>
                </c:pt>
                <c:pt idx="1">
                  <c:v>5.8360000000000009E-2</c:v>
                </c:pt>
                <c:pt idx="2">
                  <c:v>5.5599999999999997E-2</c:v>
                </c:pt>
                <c:pt idx="3">
                  <c:v>5.2840000000000012E-2</c:v>
                </c:pt>
                <c:pt idx="4">
                  <c:v>5.008E-2</c:v>
                </c:pt>
                <c:pt idx="5">
                  <c:v>4.7320000000000008E-2</c:v>
                </c:pt>
                <c:pt idx="6">
                  <c:v>4.4560000000000002E-2</c:v>
                </c:pt>
                <c:pt idx="7">
                  <c:v>4.1800000000000004E-2</c:v>
                </c:pt>
                <c:pt idx="8">
                  <c:v>3.9040000000000005E-2</c:v>
                </c:pt>
                <c:pt idx="9">
                  <c:v>3.6280000000000007E-2</c:v>
                </c:pt>
                <c:pt idx="10">
                  <c:v>3.3520000000000008E-2</c:v>
                </c:pt>
                <c:pt idx="11">
                  <c:v>3.0760000000000006E-2</c:v>
                </c:pt>
                <c:pt idx="12" formatCode="0.00%">
                  <c:v>2.8000000000000004E-2</c:v>
                </c:pt>
                <c:pt idx="13">
                  <c:v>2.5240000000000002E-2</c:v>
                </c:pt>
                <c:pt idx="14">
                  <c:v>2.2480000000000003E-2</c:v>
                </c:pt>
                <c:pt idx="15">
                  <c:v>1.9720000000000008E-2</c:v>
                </c:pt>
                <c:pt idx="16">
                  <c:v>1.6960000000000003E-2</c:v>
                </c:pt>
                <c:pt idx="17">
                  <c:v>1.4200000000000008E-2</c:v>
                </c:pt>
                <c:pt idx="18">
                  <c:v>1.1440000000000009E-2</c:v>
                </c:pt>
                <c:pt idx="19">
                  <c:v>8.6800000000000054E-3</c:v>
                </c:pt>
                <c:pt idx="20">
                  <c:v>5.9200000000000034E-3</c:v>
                </c:pt>
                <c:pt idx="21">
                  <c:v>4.0799999999999968E-3</c:v>
                </c:pt>
                <c:pt idx="22">
                  <c:v>7.1999999999999981E-3</c:v>
                </c:pt>
                <c:pt idx="23">
                  <c:v>1.0319999999999996E-2</c:v>
                </c:pt>
                <c:pt idx="24">
                  <c:v>1.3439999999999994E-2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STDALONE'!$L$123:$L$124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STDALONE'!$M$123:$M$124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STDALONE'!$O$123:$O$124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STDALONE'!$P$123:$P$124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STDALONE'!$L$129:$L$130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STDALONE'!$M$129:$M$130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STDALONE'!$O$129:$O$130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STDALONE'!$P$129:$P$130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STDALONE'!$L$135:$L$136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STDALONE'!$M$135:$M$136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1"/>
          <c:order val="11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STDALONE'!$O$135:$O$136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STDALONE'!$P$135:$P$136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'STAGE Ia revamp NO num STDALONE'!$L$121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543859649122806E-2"/>
                  <c:y val="-2.231520223152022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STDALONE'!$R$123:$R$124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STDALONE'!$S$123:$S$124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'STAGE Ia revamp NO num STDALONE'!$L$127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493177387914229E-2"/>
                  <c:y val="-3.068340306834030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STDALONE'!$R$129:$R$130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STDALONE'!$S$129:$S$130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'STAGE Ia revamp NO num STDALONE'!$L$133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STDALONE'!$R$135:$R$136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STDALONE'!$S$135:$S$136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182232"/>
        <c:axId val="511183800"/>
      </c:scatterChart>
      <c:valAx>
        <c:axId val="511182232"/>
        <c:scaling>
          <c:orientation val="minMax"/>
          <c:max val="2.0000000000000004E-2"/>
          <c:min val="-2.0000000000000004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83800"/>
        <c:crossesAt val="-0.1"/>
        <c:crossBetween val="midCat"/>
      </c:valAx>
      <c:valAx>
        <c:axId val="511183800"/>
        <c:scaling>
          <c:orientation val="minMax"/>
          <c:max val="8.0000000000000016E-2"/>
          <c:min val="-2.0000000000000004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82232"/>
        <c:crossesAt val="-2.0000000000000004E-2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57046673513637"/>
          <c:y val="0.13258259384243634"/>
          <c:w val="0.84640895431549312"/>
          <c:h val="0.7369982639965280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STDALONE'!$Q$92:$Q$116</c:f>
              <c:numCache>
                <c:formatCode>0.0%</c:formatCode>
                <c:ptCount val="25"/>
                <c:pt idx="0">
                  <c:v>6.1439999999999995E-2</c:v>
                </c:pt>
                <c:pt idx="1">
                  <c:v>5.8319999999999997E-2</c:v>
                </c:pt>
                <c:pt idx="2">
                  <c:v>5.5199999999999999E-2</c:v>
                </c:pt>
                <c:pt idx="3">
                  <c:v>5.2080000000000001E-2</c:v>
                </c:pt>
                <c:pt idx="4">
                  <c:v>4.8960000000000004E-2</c:v>
                </c:pt>
                <c:pt idx="5">
                  <c:v>4.5839999999999999E-2</c:v>
                </c:pt>
                <c:pt idx="6">
                  <c:v>4.2719999999999994E-2</c:v>
                </c:pt>
                <c:pt idx="7">
                  <c:v>3.9599999999999996E-2</c:v>
                </c:pt>
                <c:pt idx="8">
                  <c:v>3.6479999999999999E-2</c:v>
                </c:pt>
                <c:pt idx="9">
                  <c:v>3.3360000000000001E-2</c:v>
                </c:pt>
                <c:pt idx="10">
                  <c:v>3.024E-2</c:v>
                </c:pt>
                <c:pt idx="11">
                  <c:v>2.7120000000000002E-2</c:v>
                </c:pt>
                <c:pt idx="12">
                  <c:v>2.4E-2</c:v>
                </c:pt>
                <c:pt idx="13">
                  <c:v>2.0879999999999999E-2</c:v>
                </c:pt>
                <c:pt idx="14">
                  <c:v>1.7760000000000001E-2</c:v>
                </c:pt>
                <c:pt idx="15">
                  <c:v>1.464E-2</c:v>
                </c:pt>
                <c:pt idx="16">
                  <c:v>1.1520000000000001E-2</c:v>
                </c:pt>
                <c:pt idx="17">
                  <c:v>8.4000000000000012E-3</c:v>
                </c:pt>
                <c:pt idx="18">
                  <c:v>5.2800000000000034E-3</c:v>
                </c:pt>
                <c:pt idx="19">
                  <c:v>2.1600000000000022E-3</c:v>
                </c:pt>
                <c:pt idx="20">
                  <c:v>-9.5999999999999905E-4</c:v>
                </c:pt>
                <c:pt idx="21">
                  <c:v>-4.0799999999999968E-3</c:v>
                </c:pt>
                <c:pt idx="22">
                  <c:v>-7.1999999999999981E-3</c:v>
                </c:pt>
                <c:pt idx="23">
                  <c:v>-1.0319999999999996E-2</c:v>
                </c:pt>
                <c:pt idx="24">
                  <c:v>-1.3439999999999994E-2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STDALONE'!$R$92:$R$116</c:f>
              <c:numCache>
                <c:formatCode>0.0%</c:formatCode>
                <c:ptCount val="25"/>
                <c:pt idx="0">
                  <c:v>6.1439999999999995E-2</c:v>
                </c:pt>
                <c:pt idx="1">
                  <c:v>5.8319999999999997E-2</c:v>
                </c:pt>
                <c:pt idx="2">
                  <c:v>5.5199999999999999E-2</c:v>
                </c:pt>
                <c:pt idx="3">
                  <c:v>5.2080000000000001E-2</c:v>
                </c:pt>
                <c:pt idx="4">
                  <c:v>4.8960000000000004E-2</c:v>
                </c:pt>
                <c:pt idx="5">
                  <c:v>4.5839999999999999E-2</c:v>
                </c:pt>
                <c:pt idx="6">
                  <c:v>4.2719999999999994E-2</c:v>
                </c:pt>
                <c:pt idx="7">
                  <c:v>3.9599999999999996E-2</c:v>
                </c:pt>
                <c:pt idx="8">
                  <c:v>3.6479999999999999E-2</c:v>
                </c:pt>
                <c:pt idx="9">
                  <c:v>3.3360000000000001E-2</c:v>
                </c:pt>
                <c:pt idx="10">
                  <c:v>3.024E-2</c:v>
                </c:pt>
                <c:pt idx="11">
                  <c:v>2.7120000000000002E-2</c:v>
                </c:pt>
                <c:pt idx="12">
                  <c:v>2.4E-2</c:v>
                </c:pt>
                <c:pt idx="13">
                  <c:v>2.0879999999999999E-2</c:v>
                </c:pt>
                <c:pt idx="14">
                  <c:v>1.7760000000000001E-2</c:v>
                </c:pt>
                <c:pt idx="15">
                  <c:v>1.464E-2</c:v>
                </c:pt>
                <c:pt idx="16">
                  <c:v>1.1520000000000001E-2</c:v>
                </c:pt>
                <c:pt idx="17">
                  <c:v>8.4000000000000012E-3</c:v>
                </c:pt>
                <c:pt idx="18">
                  <c:v>5.2800000000000034E-3</c:v>
                </c:pt>
                <c:pt idx="19">
                  <c:v>2.1600000000000022E-3</c:v>
                </c:pt>
                <c:pt idx="20">
                  <c:v>-9.5999999999999905E-4</c:v>
                </c:pt>
                <c:pt idx="21">
                  <c:v>-4.0799999999999968E-3</c:v>
                </c:pt>
                <c:pt idx="22">
                  <c:v>-7.1999999999999981E-3</c:v>
                </c:pt>
                <c:pt idx="23">
                  <c:v>-1.0319999999999996E-2</c:v>
                </c:pt>
                <c:pt idx="24">
                  <c:v>-1.3439999999999994E-2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STDALONE'!$S$92:$S$116</c:f>
              <c:numCache>
                <c:formatCode>0.0%</c:formatCode>
                <c:ptCount val="25"/>
                <c:pt idx="0">
                  <c:v>6.1439999999999995E-2</c:v>
                </c:pt>
                <c:pt idx="1">
                  <c:v>5.8319999999999997E-2</c:v>
                </c:pt>
                <c:pt idx="2">
                  <c:v>5.5199999999999999E-2</c:v>
                </c:pt>
                <c:pt idx="3">
                  <c:v>5.2080000000000001E-2</c:v>
                </c:pt>
                <c:pt idx="4">
                  <c:v>4.8960000000000004E-2</c:v>
                </c:pt>
                <c:pt idx="5">
                  <c:v>4.5839999999999999E-2</c:v>
                </c:pt>
                <c:pt idx="6">
                  <c:v>4.2719999999999994E-2</c:v>
                </c:pt>
                <c:pt idx="7">
                  <c:v>3.9599999999999996E-2</c:v>
                </c:pt>
                <c:pt idx="8">
                  <c:v>3.6479999999999999E-2</c:v>
                </c:pt>
                <c:pt idx="9">
                  <c:v>3.3360000000000001E-2</c:v>
                </c:pt>
                <c:pt idx="10">
                  <c:v>3.024E-2</c:v>
                </c:pt>
                <c:pt idx="11">
                  <c:v>2.7120000000000002E-2</c:v>
                </c:pt>
                <c:pt idx="12">
                  <c:v>2.4E-2</c:v>
                </c:pt>
                <c:pt idx="13">
                  <c:v>2.0879999999999999E-2</c:v>
                </c:pt>
                <c:pt idx="14">
                  <c:v>1.7760000000000001E-2</c:v>
                </c:pt>
                <c:pt idx="15">
                  <c:v>1.464E-2</c:v>
                </c:pt>
                <c:pt idx="16">
                  <c:v>1.1520000000000001E-2</c:v>
                </c:pt>
                <c:pt idx="17">
                  <c:v>8.4000000000000012E-3</c:v>
                </c:pt>
                <c:pt idx="18">
                  <c:v>5.2800000000000034E-3</c:v>
                </c:pt>
                <c:pt idx="19">
                  <c:v>2.1600000000000022E-3</c:v>
                </c:pt>
                <c:pt idx="20">
                  <c:v>-9.5999999999999905E-4</c:v>
                </c:pt>
                <c:pt idx="21">
                  <c:v>-4.0799999999999968E-3</c:v>
                </c:pt>
                <c:pt idx="22">
                  <c:v>-7.1999999999999981E-3</c:v>
                </c:pt>
                <c:pt idx="23">
                  <c:v>-1.0319999999999996E-2</c:v>
                </c:pt>
                <c:pt idx="24">
                  <c:v>-1.3439999999999994E-2</c:v>
                </c:pt>
              </c:numCache>
            </c:numRef>
          </c:yVal>
          <c:smooth val="0"/>
        </c:ser>
        <c:ser>
          <c:idx val="3"/>
          <c:order val="3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STDALONE'!$L$142:$L$143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STDALONE'!$M$142:$M$143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</c:ser>
        <c:ser>
          <c:idx val="4"/>
          <c:order val="4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STDALONE'!$O$142:$O$143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STDALONE'!$P$142:$P$143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5"/>
          <c:order val="5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STDALONE'!$L$148:$L$149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STDALONE'!$M$148:$M$149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STDALONE'!$O$148:$O$149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STDALONE'!$P$148:$P$149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STDALONE'!$L$154:$L$155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STDALONE'!$M$154:$M$155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STDALONE'!$O$154:$O$155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STDALONE'!$P$154:$P$155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'STAGE Ia revamp NO num STDALONE'!$L$140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730203472848351E-2"/>
                  <c:y val="3.21715817694369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STDALONE'!$R$142:$R$143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STDALONE'!$S$142:$S$143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'STAGE Ia revamp NO num STDALONE'!$L$146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830881715676186E-2"/>
                  <c:y val="3.57462019660410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STDALONE'!$R$148:$R$149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STDALONE'!$S$148:$S$149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'STAGE Ia revamp NO num STDALONE'!$L$152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STDALONE'!$R$154:$R$155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STDALONE'!$S$154:$S$155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185368"/>
        <c:axId val="511186152"/>
      </c:scatterChart>
      <c:valAx>
        <c:axId val="511185368"/>
        <c:scaling>
          <c:orientation val="minMax"/>
          <c:max val="2.0000000000000004E-2"/>
          <c:min val="-2.0000000000000004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 </a:t>
                </a:r>
              </a:p>
            </c:rich>
          </c:tx>
          <c:layout>
            <c:manualLayout>
              <c:xMode val="edge"/>
              <c:yMode val="edge"/>
              <c:x val="0.32519588331230281"/>
              <c:y val="0.946602144442216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86152"/>
        <c:crosses val="autoZero"/>
        <c:crossBetween val="midCat"/>
      </c:valAx>
      <c:valAx>
        <c:axId val="511186152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Inflation rate (in percent)</a:t>
                </a:r>
              </a:p>
            </c:rich>
          </c:tx>
          <c:layout>
            <c:manualLayout>
              <c:xMode val="edge"/>
              <c:yMode val="edge"/>
              <c:x val="1.9201947582639122E-3"/>
              <c:y val="0.28730206460412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85368"/>
        <c:crossesAt val="-2.0000000000000004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29"/>
          <c:h val="0.7637731942439909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STDALONE'!$M$92:$M$116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STDALONE'!$N$92:$N$116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STDALONE'!$O$92:$O$116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STDALONE'!$AC$92:$AC$116</c:f>
              <c:numCache>
                <c:formatCode>0.0%</c:formatCode>
                <c:ptCount val="25"/>
                <c:pt idx="0">
                  <c:v>6.1119999999999994E-2</c:v>
                </c:pt>
                <c:pt idx="1">
                  <c:v>5.8360000000000009E-2</c:v>
                </c:pt>
                <c:pt idx="2">
                  <c:v>5.5599999999999997E-2</c:v>
                </c:pt>
                <c:pt idx="3">
                  <c:v>5.2840000000000012E-2</c:v>
                </c:pt>
                <c:pt idx="4">
                  <c:v>5.008E-2</c:v>
                </c:pt>
                <c:pt idx="5">
                  <c:v>4.7320000000000008E-2</c:v>
                </c:pt>
                <c:pt idx="6">
                  <c:v>4.4560000000000002E-2</c:v>
                </c:pt>
                <c:pt idx="7">
                  <c:v>4.1800000000000004E-2</c:v>
                </c:pt>
                <c:pt idx="8">
                  <c:v>3.9040000000000005E-2</c:v>
                </c:pt>
                <c:pt idx="9">
                  <c:v>3.6280000000000007E-2</c:v>
                </c:pt>
                <c:pt idx="10">
                  <c:v>3.3520000000000008E-2</c:v>
                </c:pt>
                <c:pt idx="11">
                  <c:v>3.0760000000000006E-2</c:v>
                </c:pt>
                <c:pt idx="12" formatCode="0.00%">
                  <c:v>2.8000000000000004E-2</c:v>
                </c:pt>
                <c:pt idx="13">
                  <c:v>2.5240000000000002E-2</c:v>
                </c:pt>
                <c:pt idx="14">
                  <c:v>2.2480000000000003E-2</c:v>
                </c:pt>
                <c:pt idx="15">
                  <c:v>1.9720000000000008E-2</c:v>
                </c:pt>
                <c:pt idx="16">
                  <c:v>1.6960000000000003E-2</c:v>
                </c:pt>
                <c:pt idx="17">
                  <c:v>1.4200000000000008E-2</c:v>
                </c:pt>
                <c:pt idx="18">
                  <c:v>1.1440000000000009E-2</c:v>
                </c:pt>
                <c:pt idx="19">
                  <c:v>8.6800000000000054E-3</c:v>
                </c:pt>
                <c:pt idx="20">
                  <c:v>5.9200000000000034E-3</c:v>
                </c:pt>
                <c:pt idx="21">
                  <c:v>4.0799999999999968E-3</c:v>
                </c:pt>
                <c:pt idx="22">
                  <c:v>7.1999999999999981E-3</c:v>
                </c:pt>
                <c:pt idx="23">
                  <c:v>1.0319999999999996E-2</c:v>
                </c:pt>
                <c:pt idx="24">
                  <c:v>1.3439999999999994E-2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STDALONE'!$AD$92:$AD$116</c:f>
              <c:numCache>
                <c:formatCode>0.0%</c:formatCode>
                <c:ptCount val="25"/>
                <c:pt idx="0">
                  <c:v>6.1119999999999994E-2</c:v>
                </c:pt>
                <c:pt idx="1">
                  <c:v>5.8360000000000009E-2</c:v>
                </c:pt>
                <c:pt idx="2">
                  <c:v>5.5599999999999997E-2</c:v>
                </c:pt>
                <c:pt idx="3">
                  <c:v>5.2840000000000012E-2</c:v>
                </c:pt>
                <c:pt idx="4">
                  <c:v>5.008E-2</c:v>
                </c:pt>
                <c:pt idx="5">
                  <c:v>4.7320000000000008E-2</c:v>
                </c:pt>
                <c:pt idx="6">
                  <c:v>4.4560000000000002E-2</c:v>
                </c:pt>
                <c:pt idx="7">
                  <c:v>4.1800000000000004E-2</c:v>
                </c:pt>
                <c:pt idx="8">
                  <c:v>3.9040000000000005E-2</c:v>
                </c:pt>
                <c:pt idx="9">
                  <c:v>3.6280000000000007E-2</c:v>
                </c:pt>
                <c:pt idx="10">
                  <c:v>3.3520000000000008E-2</c:v>
                </c:pt>
                <c:pt idx="11">
                  <c:v>3.0760000000000006E-2</c:v>
                </c:pt>
                <c:pt idx="12" formatCode="0.00%">
                  <c:v>2.8000000000000004E-2</c:v>
                </c:pt>
                <c:pt idx="13">
                  <c:v>2.5240000000000002E-2</c:v>
                </c:pt>
                <c:pt idx="14">
                  <c:v>2.2480000000000003E-2</c:v>
                </c:pt>
                <c:pt idx="15">
                  <c:v>1.9720000000000008E-2</c:v>
                </c:pt>
                <c:pt idx="16">
                  <c:v>1.6960000000000003E-2</c:v>
                </c:pt>
                <c:pt idx="17">
                  <c:v>1.4200000000000008E-2</c:v>
                </c:pt>
                <c:pt idx="18">
                  <c:v>1.1440000000000009E-2</c:v>
                </c:pt>
                <c:pt idx="19">
                  <c:v>8.6800000000000054E-3</c:v>
                </c:pt>
                <c:pt idx="20">
                  <c:v>5.9200000000000034E-3</c:v>
                </c:pt>
                <c:pt idx="21">
                  <c:v>4.0799999999999968E-3</c:v>
                </c:pt>
                <c:pt idx="22">
                  <c:v>7.1999999999999981E-3</c:v>
                </c:pt>
                <c:pt idx="23">
                  <c:v>1.0319999999999996E-2</c:v>
                </c:pt>
                <c:pt idx="24">
                  <c:v>1.3439999999999994E-2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STDALONE'!$AE$92:$AE$116</c:f>
              <c:numCache>
                <c:formatCode>0.0%</c:formatCode>
                <c:ptCount val="25"/>
                <c:pt idx="0">
                  <c:v>6.1119999999999994E-2</c:v>
                </c:pt>
                <c:pt idx="1">
                  <c:v>5.8360000000000009E-2</c:v>
                </c:pt>
                <c:pt idx="2">
                  <c:v>5.5599999999999997E-2</c:v>
                </c:pt>
                <c:pt idx="3">
                  <c:v>5.2840000000000012E-2</c:v>
                </c:pt>
                <c:pt idx="4">
                  <c:v>5.008E-2</c:v>
                </c:pt>
                <c:pt idx="5">
                  <c:v>4.7320000000000008E-2</c:v>
                </c:pt>
                <c:pt idx="6">
                  <c:v>4.4560000000000002E-2</c:v>
                </c:pt>
                <c:pt idx="7">
                  <c:v>4.1800000000000004E-2</c:v>
                </c:pt>
                <c:pt idx="8">
                  <c:v>3.9040000000000005E-2</c:v>
                </c:pt>
                <c:pt idx="9">
                  <c:v>3.6280000000000007E-2</c:v>
                </c:pt>
                <c:pt idx="10">
                  <c:v>3.3520000000000008E-2</c:v>
                </c:pt>
                <c:pt idx="11">
                  <c:v>3.0760000000000006E-2</c:v>
                </c:pt>
                <c:pt idx="12" formatCode="0.00%">
                  <c:v>2.8000000000000004E-2</c:v>
                </c:pt>
                <c:pt idx="13">
                  <c:v>2.5240000000000002E-2</c:v>
                </c:pt>
                <c:pt idx="14">
                  <c:v>2.2480000000000003E-2</c:v>
                </c:pt>
                <c:pt idx="15">
                  <c:v>1.9720000000000008E-2</c:v>
                </c:pt>
                <c:pt idx="16">
                  <c:v>1.6960000000000003E-2</c:v>
                </c:pt>
                <c:pt idx="17">
                  <c:v>1.4200000000000008E-2</c:v>
                </c:pt>
                <c:pt idx="18">
                  <c:v>1.1440000000000009E-2</c:v>
                </c:pt>
                <c:pt idx="19">
                  <c:v>8.6800000000000054E-3</c:v>
                </c:pt>
                <c:pt idx="20">
                  <c:v>5.9200000000000034E-3</c:v>
                </c:pt>
                <c:pt idx="21">
                  <c:v>4.0799999999999968E-3</c:v>
                </c:pt>
                <c:pt idx="22">
                  <c:v>7.1999999999999981E-3</c:v>
                </c:pt>
                <c:pt idx="23">
                  <c:v>1.0319999999999996E-2</c:v>
                </c:pt>
                <c:pt idx="24">
                  <c:v>1.3439999999999994E-2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STDALONE'!$L$123:$L$124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STDALONE'!$M$123:$M$124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STDALONE'!$O$123:$O$124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STDALONE'!$P$123:$P$124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STDALONE'!$L$129:$L$130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STDALONE'!$M$129:$M$130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STDALONE'!$O$129:$O$130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STDALONE'!$P$129:$P$130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STDALONE'!$L$135:$L$136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STDALONE'!$M$135:$M$136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1"/>
          <c:order val="11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STDALONE'!$O$135:$O$136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STDALONE'!$P$135:$P$136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'STAGE Ia revamp NO num STDALONE'!$L$121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543859649122806E-2"/>
                  <c:y val="-2.231520223152022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STDALONE'!$R$123:$R$124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STDALONE'!$S$123:$S$124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'STAGE Ia revamp NO num STDALONE'!$L$127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493177387914229E-2"/>
                  <c:y val="-3.068340306834030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STDALONE'!$R$129:$R$130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STDALONE'!$S$129:$S$130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'STAGE Ia revamp NO num STDALONE'!$L$133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STDALONE'!$R$135:$R$136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STDALONE'!$S$135:$S$136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186544"/>
        <c:axId val="511179096"/>
      </c:scatterChart>
      <c:valAx>
        <c:axId val="511186544"/>
        <c:scaling>
          <c:orientation val="minMax"/>
          <c:max val="1.5000000000000003E-2"/>
          <c:min val="-1.5000000000000003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79096"/>
        <c:crossesAt val="-0.1"/>
        <c:crossBetween val="midCat"/>
      </c:valAx>
      <c:valAx>
        <c:axId val="511179096"/>
        <c:scaling>
          <c:orientation val="minMax"/>
          <c:max val="8.0000000000000016E-2"/>
          <c:min val="-2.0000000000000004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86544"/>
        <c:crossesAt val="-2.0000000000000004E-2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57046673513637"/>
          <c:y val="0.13258259384243634"/>
          <c:w val="0.84640895431549312"/>
          <c:h val="0.7369982639965280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STDALONE'!$Q$92:$Q$116</c:f>
              <c:numCache>
                <c:formatCode>0.0%</c:formatCode>
                <c:ptCount val="25"/>
                <c:pt idx="0">
                  <c:v>6.1439999999999995E-2</c:v>
                </c:pt>
                <c:pt idx="1">
                  <c:v>5.8319999999999997E-2</c:v>
                </c:pt>
                <c:pt idx="2">
                  <c:v>5.5199999999999999E-2</c:v>
                </c:pt>
                <c:pt idx="3">
                  <c:v>5.2080000000000001E-2</c:v>
                </c:pt>
                <c:pt idx="4">
                  <c:v>4.8960000000000004E-2</c:v>
                </c:pt>
                <c:pt idx="5">
                  <c:v>4.5839999999999999E-2</c:v>
                </c:pt>
                <c:pt idx="6">
                  <c:v>4.2719999999999994E-2</c:v>
                </c:pt>
                <c:pt idx="7">
                  <c:v>3.9599999999999996E-2</c:v>
                </c:pt>
                <c:pt idx="8">
                  <c:v>3.6479999999999999E-2</c:v>
                </c:pt>
                <c:pt idx="9">
                  <c:v>3.3360000000000001E-2</c:v>
                </c:pt>
                <c:pt idx="10">
                  <c:v>3.024E-2</c:v>
                </c:pt>
                <c:pt idx="11">
                  <c:v>2.7120000000000002E-2</c:v>
                </c:pt>
                <c:pt idx="12">
                  <c:v>2.4E-2</c:v>
                </c:pt>
                <c:pt idx="13">
                  <c:v>2.0879999999999999E-2</c:v>
                </c:pt>
                <c:pt idx="14">
                  <c:v>1.7760000000000001E-2</c:v>
                </c:pt>
                <c:pt idx="15">
                  <c:v>1.464E-2</c:v>
                </c:pt>
                <c:pt idx="16">
                  <c:v>1.1520000000000001E-2</c:v>
                </c:pt>
                <c:pt idx="17">
                  <c:v>8.4000000000000012E-3</c:v>
                </c:pt>
                <c:pt idx="18">
                  <c:v>5.2800000000000034E-3</c:v>
                </c:pt>
                <c:pt idx="19">
                  <c:v>2.1600000000000022E-3</c:v>
                </c:pt>
                <c:pt idx="20">
                  <c:v>-9.5999999999999905E-4</c:v>
                </c:pt>
                <c:pt idx="21">
                  <c:v>-4.0799999999999968E-3</c:v>
                </c:pt>
                <c:pt idx="22">
                  <c:v>-7.1999999999999981E-3</c:v>
                </c:pt>
                <c:pt idx="23">
                  <c:v>-1.0319999999999996E-2</c:v>
                </c:pt>
                <c:pt idx="24">
                  <c:v>-1.3439999999999994E-2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STDALONE'!$R$92:$R$116</c:f>
              <c:numCache>
                <c:formatCode>0.0%</c:formatCode>
                <c:ptCount val="25"/>
                <c:pt idx="0">
                  <c:v>6.1439999999999995E-2</c:v>
                </c:pt>
                <c:pt idx="1">
                  <c:v>5.8319999999999997E-2</c:v>
                </c:pt>
                <c:pt idx="2">
                  <c:v>5.5199999999999999E-2</c:v>
                </c:pt>
                <c:pt idx="3">
                  <c:v>5.2080000000000001E-2</c:v>
                </c:pt>
                <c:pt idx="4">
                  <c:v>4.8960000000000004E-2</c:v>
                </c:pt>
                <c:pt idx="5">
                  <c:v>4.5839999999999999E-2</c:v>
                </c:pt>
                <c:pt idx="6">
                  <c:v>4.2719999999999994E-2</c:v>
                </c:pt>
                <c:pt idx="7">
                  <c:v>3.9599999999999996E-2</c:v>
                </c:pt>
                <c:pt idx="8">
                  <c:v>3.6479999999999999E-2</c:v>
                </c:pt>
                <c:pt idx="9">
                  <c:v>3.3360000000000001E-2</c:v>
                </c:pt>
                <c:pt idx="10">
                  <c:v>3.024E-2</c:v>
                </c:pt>
                <c:pt idx="11">
                  <c:v>2.7120000000000002E-2</c:v>
                </c:pt>
                <c:pt idx="12">
                  <c:v>2.4E-2</c:v>
                </c:pt>
                <c:pt idx="13">
                  <c:v>2.0879999999999999E-2</c:v>
                </c:pt>
                <c:pt idx="14">
                  <c:v>1.7760000000000001E-2</c:v>
                </c:pt>
                <c:pt idx="15">
                  <c:v>1.464E-2</c:v>
                </c:pt>
                <c:pt idx="16">
                  <c:v>1.1520000000000001E-2</c:v>
                </c:pt>
                <c:pt idx="17">
                  <c:v>8.4000000000000012E-3</c:v>
                </c:pt>
                <c:pt idx="18">
                  <c:v>5.2800000000000034E-3</c:v>
                </c:pt>
                <c:pt idx="19">
                  <c:v>2.1600000000000022E-3</c:v>
                </c:pt>
                <c:pt idx="20">
                  <c:v>-9.5999999999999905E-4</c:v>
                </c:pt>
                <c:pt idx="21">
                  <c:v>-4.0799999999999968E-3</c:v>
                </c:pt>
                <c:pt idx="22">
                  <c:v>-7.1999999999999981E-3</c:v>
                </c:pt>
                <c:pt idx="23">
                  <c:v>-1.0319999999999996E-2</c:v>
                </c:pt>
                <c:pt idx="24">
                  <c:v>-1.3439999999999994E-2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 STDALONE'!$S$92:$S$116</c:f>
              <c:numCache>
                <c:formatCode>0.0%</c:formatCode>
                <c:ptCount val="25"/>
                <c:pt idx="0">
                  <c:v>6.1439999999999995E-2</c:v>
                </c:pt>
                <c:pt idx="1">
                  <c:v>5.8319999999999997E-2</c:v>
                </c:pt>
                <c:pt idx="2">
                  <c:v>5.5199999999999999E-2</c:v>
                </c:pt>
                <c:pt idx="3">
                  <c:v>5.2080000000000001E-2</c:v>
                </c:pt>
                <c:pt idx="4">
                  <c:v>4.8960000000000004E-2</c:v>
                </c:pt>
                <c:pt idx="5">
                  <c:v>4.5839999999999999E-2</c:v>
                </c:pt>
                <c:pt idx="6">
                  <c:v>4.2719999999999994E-2</c:v>
                </c:pt>
                <c:pt idx="7">
                  <c:v>3.9599999999999996E-2</c:v>
                </c:pt>
                <c:pt idx="8">
                  <c:v>3.6479999999999999E-2</c:v>
                </c:pt>
                <c:pt idx="9">
                  <c:v>3.3360000000000001E-2</c:v>
                </c:pt>
                <c:pt idx="10">
                  <c:v>3.024E-2</c:v>
                </c:pt>
                <c:pt idx="11">
                  <c:v>2.7120000000000002E-2</c:v>
                </c:pt>
                <c:pt idx="12">
                  <c:v>2.4E-2</c:v>
                </c:pt>
                <c:pt idx="13">
                  <c:v>2.0879999999999999E-2</c:v>
                </c:pt>
                <c:pt idx="14">
                  <c:v>1.7760000000000001E-2</c:v>
                </c:pt>
                <c:pt idx="15">
                  <c:v>1.464E-2</c:v>
                </c:pt>
                <c:pt idx="16">
                  <c:v>1.1520000000000001E-2</c:v>
                </c:pt>
                <c:pt idx="17">
                  <c:v>8.4000000000000012E-3</c:v>
                </c:pt>
                <c:pt idx="18">
                  <c:v>5.2800000000000034E-3</c:v>
                </c:pt>
                <c:pt idx="19">
                  <c:v>2.1600000000000022E-3</c:v>
                </c:pt>
                <c:pt idx="20">
                  <c:v>-9.5999999999999905E-4</c:v>
                </c:pt>
                <c:pt idx="21">
                  <c:v>-4.0799999999999968E-3</c:v>
                </c:pt>
                <c:pt idx="22">
                  <c:v>-7.1999999999999981E-3</c:v>
                </c:pt>
                <c:pt idx="23">
                  <c:v>-1.0319999999999996E-2</c:v>
                </c:pt>
                <c:pt idx="24">
                  <c:v>-1.3439999999999994E-2</c:v>
                </c:pt>
              </c:numCache>
            </c:numRef>
          </c:yVal>
          <c:smooth val="0"/>
        </c:ser>
        <c:ser>
          <c:idx val="3"/>
          <c:order val="3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STDALONE'!$L$142:$L$143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STDALONE'!$M$142:$M$143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</c:ser>
        <c:ser>
          <c:idx val="4"/>
          <c:order val="4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STDALONE'!$O$142:$O$143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STDALONE'!$P$142:$P$143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5"/>
          <c:order val="5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STDALONE'!$L$148:$L$149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STDALONE'!$M$148:$M$149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STDALONE'!$O$148:$O$149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STDALONE'!$P$148:$P$149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STDALONE'!$L$154:$L$155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STDALONE'!$M$154:$M$155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 STDALONE'!$O$154:$O$155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STDALONE'!$P$154:$P$155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'STAGE Ia revamp NO num STDALONE'!$L$140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730203472848351E-2"/>
                  <c:y val="3.21715817694369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STDALONE'!$R$142:$R$143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STDALONE'!$S$142:$S$143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'STAGE Ia revamp NO num STDALONE'!$L$146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830881715676186E-2"/>
                  <c:y val="3.57462019660410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STDALONE'!$R$148:$R$149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STDALONE'!$S$148:$S$149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'STAGE Ia revamp NO num STDALONE'!$L$152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 STDALONE'!$R$154:$R$155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 STDALONE'!$S$154:$S$155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179880"/>
        <c:axId val="511180664"/>
      </c:scatterChart>
      <c:valAx>
        <c:axId val="511179880"/>
        <c:scaling>
          <c:orientation val="minMax"/>
          <c:max val="1.5000000000000003E-2"/>
          <c:min val="-1.5000000000000003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 </a:t>
                </a:r>
              </a:p>
            </c:rich>
          </c:tx>
          <c:layout>
            <c:manualLayout>
              <c:xMode val="edge"/>
              <c:yMode val="edge"/>
              <c:x val="0.32519588331230281"/>
              <c:y val="0.946602144442216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80664"/>
        <c:crosses val="autoZero"/>
        <c:crossBetween val="midCat"/>
      </c:valAx>
      <c:valAx>
        <c:axId val="511180664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Inflation rate (in percent)</a:t>
                </a:r>
              </a:p>
            </c:rich>
          </c:tx>
          <c:layout>
            <c:manualLayout>
              <c:xMode val="edge"/>
              <c:yMode val="edge"/>
              <c:x val="1.9201947582639122E-3"/>
              <c:y val="0.28730206460412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79880"/>
        <c:crossesAt val="-2.0000000000000004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29"/>
          <c:h val="0.7637731942439909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numbers'!$K$92:$K$116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numbers'!$M$92:$M$116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numbers'!$K$92:$K$116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numbers'!$N$92:$N$116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numbers'!$O$92:$O$116</c:f>
              <c:numCache>
                <c:formatCode>0.0%</c:formatCode>
                <c:ptCount val="25"/>
                <c:pt idx="4">
                  <c:v>6.8800000000000042E-3</c:v>
                </c:pt>
                <c:pt idx="5">
                  <c:v>9.5200000000000042E-3</c:v>
                </c:pt>
                <c:pt idx="6">
                  <c:v>1.2160000000000004E-2</c:v>
                </c:pt>
                <c:pt idx="7">
                  <c:v>1.4800000000000004E-2</c:v>
                </c:pt>
                <c:pt idx="8">
                  <c:v>1.7440000000000004E-2</c:v>
                </c:pt>
                <c:pt idx="9">
                  <c:v>2.0080000000000001E-2</c:v>
                </c:pt>
                <c:pt idx="10">
                  <c:v>2.2720000000000001E-2</c:v>
                </c:pt>
                <c:pt idx="11">
                  <c:v>2.5360000000000001E-2</c:v>
                </c:pt>
                <c:pt idx="12">
                  <c:v>2.8000000000000001E-2</c:v>
                </c:pt>
                <c:pt idx="13">
                  <c:v>3.0640000000000001E-2</c:v>
                </c:pt>
                <c:pt idx="14">
                  <c:v>3.3279999999999997E-2</c:v>
                </c:pt>
                <c:pt idx="15">
                  <c:v>3.5920000000000001E-2</c:v>
                </c:pt>
                <c:pt idx="16">
                  <c:v>3.8559999999999997E-2</c:v>
                </c:pt>
                <c:pt idx="17">
                  <c:v>4.1200000000000001E-2</c:v>
                </c:pt>
                <c:pt idx="18">
                  <c:v>4.3839999999999997E-2</c:v>
                </c:pt>
                <c:pt idx="19">
                  <c:v>4.6479999999999994E-2</c:v>
                </c:pt>
                <c:pt idx="20">
                  <c:v>4.9119999999999997E-2</c:v>
                </c:pt>
                <c:pt idx="21">
                  <c:v>5.1759999999999994E-2</c:v>
                </c:pt>
                <c:pt idx="22">
                  <c:v>5.439999999999999E-2</c:v>
                </c:pt>
                <c:pt idx="23">
                  <c:v>5.7039999999999993E-2</c:v>
                </c:pt>
                <c:pt idx="24">
                  <c:v>5.9679999999999997E-2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numbers'!$K$92:$K$116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numbers'!$AC$92:$AC$116</c:f>
              <c:numCache>
                <c:formatCode>0.0%</c:formatCode>
                <c:ptCount val="25"/>
                <c:pt idx="0">
                  <c:v>6.1119999999999994E-2</c:v>
                </c:pt>
                <c:pt idx="1">
                  <c:v>5.8360000000000009E-2</c:v>
                </c:pt>
                <c:pt idx="2">
                  <c:v>5.5599999999999997E-2</c:v>
                </c:pt>
                <c:pt idx="3">
                  <c:v>5.2840000000000012E-2</c:v>
                </c:pt>
                <c:pt idx="4">
                  <c:v>5.008E-2</c:v>
                </c:pt>
                <c:pt idx="5">
                  <c:v>4.7320000000000008E-2</c:v>
                </c:pt>
                <c:pt idx="6">
                  <c:v>4.4560000000000002E-2</c:v>
                </c:pt>
                <c:pt idx="7">
                  <c:v>4.1800000000000004E-2</c:v>
                </c:pt>
                <c:pt idx="8">
                  <c:v>3.9040000000000005E-2</c:v>
                </c:pt>
                <c:pt idx="9">
                  <c:v>3.6280000000000007E-2</c:v>
                </c:pt>
                <c:pt idx="10">
                  <c:v>3.3520000000000008E-2</c:v>
                </c:pt>
                <c:pt idx="11">
                  <c:v>3.0760000000000006E-2</c:v>
                </c:pt>
                <c:pt idx="12" formatCode="0.00%">
                  <c:v>2.8000000000000004E-2</c:v>
                </c:pt>
                <c:pt idx="13">
                  <c:v>2.5240000000000002E-2</c:v>
                </c:pt>
                <c:pt idx="14">
                  <c:v>2.2480000000000003E-2</c:v>
                </c:pt>
                <c:pt idx="15">
                  <c:v>1.9720000000000008E-2</c:v>
                </c:pt>
                <c:pt idx="16">
                  <c:v>1.6960000000000003E-2</c:v>
                </c:pt>
                <c:pt idx="17">
                  <c:v>1.4200000000000008E-2</c:v>
                </c:pt>
                <c:pt idx="18">
                  <c:v>1.1440000000000009E-2</c:v>
                </c:pt>
                <c:pt idx="19">
                  <c:v>8.6800000000000054E-3</c:v>
                </c:pt>
                <c:pt idx="20">
                  <c:v>5.9200000000000034E-3</c:v>
                </c:pt>
                <c:pt idx="21">
                  <c:v>4.0799999999999968E-3</c:v>
                </c:pt>
                <c:pt idx="22">
                  <c:v>7.1999999999999981E-3</c:v>
                </c:pt>
                <c:pt idx="23">
                  <c:v>1.0319999999999996E-2</c:v>
                </c:pt>
                <c:pt idx="24">
                  <c:v>1.3439999999999994E-2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numbers'!$AD$92:$AD$116</c:f>
              <c:numCache>
                <c:formatCode>0.0%</c:formatCode>
                <c:ptCount val="25"/>
                <c:pt idx="0">
                  <c:v>6.1119999999999994E-2</c:v>
                </c:pt>
                <c:pt idx="1">
                  <c:v>5.8360000000000009E-2</c:v>
                </c:pt>
                <c:pt idx="2">
                  <c:v>5.5599999999999997E-2</c:v>
                </c:pt>
                <c:pt idx="3">
                  <c:v>5.2840000000000012E-2</c:v>
                </c:pt>
                <c:pt idx="4">
                  <c:v>5.008E-2</c:v>
                </c:pt>
                <c:pt idx="5">
                  <c:v>4.7320000000000008E-2</c:v>
                </c:pt>
                <c:pt idx="6">
                  <c:v>4.4560000000000002E-2</c:v>
                </c:pt>
                <c:pt idx="7">
                  <c:v>4.1800000000000004E-2</c:v>
                </c:pt>
                <c:pt idx="8">
                  <c:v>3.9040000000000005E-2</c:v>
                </c:pt>
                <c:pt idx="9">
                  <c:v>3.6280000000000007E-2</c:v>
                </c:pt>
                <c:pt idx="10">
                  <c:v>3.3520000000000008E-2</c:v>
                </c:pt>
                <c:pt idx="11">
                  <c:v>3.0760000000000006E-2</c:v>
                </c:pt>
                <c:pt idx="12" formatCode="0.00%">
                  <c:v>2.8000000000000004E-2</c:v>
                </c:pt>
                <c:pt idx="13">
                  <c:v>2.5240000000000002E-2</c:v>
                </c:pt>
                <c:pt idx="14">
                  <c:v>2.2480000000000003E-2</c:v>
                </c:pt>
                <c:pt idx="15">
                  <c:v>1.9720000000000008E-2</c:v>
                </c:pt>
                <c:pt idx="16">
                  <c:v>1.6960000000000003E-2</c:v>
                </c:pt>
                <c:pt idx="17">
                  <c:v>1.4200000000000008E-2</c:v>
                </c:pt>
                <c:pt idx="18">
                  <c:v>1.1440000000000009E-2</c:v>
                </c:pt>
                <c:pt idx="19">
                  <c:v>8.6800000000000054E-3</c:v>
                </c:pt>
                <c:pt idx="20">
                  <c:v>5.9200000000000034E-3</c:v>
                </c:pt>
                <c:pt idx="21">
                  <c:v>4.0799999999999968E-3</c:v>
                </c:pt>
                <c:pt idx="22">
                  <c:v>7.1999999999999981E-3</c:v>
                </c:pt>
                <c:pt idx="23">
                  <c:v>1.0319999999999996E-2</c:v>
                </c:pt>
                <c:pt idx="24">
                  <c:v>1.3439999999999994E-2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numbers'!$K$92:$K$116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numbers'!$AE$92:$AE$116</c:f>
              <c:numCache>
                <c:formatCode>0.0%</c:formatCode>
                <c:ptCount val="25"/>
                <c:pt idx="0">
                  <c:v>6.1119999999999994E-2</c:v>
                </c:pt>
                <c:pt idx="1">
                  <c:v>5.8360000000000009E-2</c:v>
                </c:pt>
                <c:pt idx="2">
                  <c:v>5.5599999999999997E-2</c:v>
                </c:pt>
                <c:pt idx="3">
                  <c:v>5.2840000000000012E-2</c:v>
                </c:pt>
                <c:pt idx="4">
                  <c:v>5.008E-2</c:v>
                </c:pt>
                <c:pt idx="5">
                  <c:v>4.7320000000000008E-2</c:v>
                </c:pt>
                <c:pt idx="6">
                  <c:v>4.4560000000000002E-2</c:v>
                </c:pt>
                <c:pt idx="7">
                  <c:v>4.1800000000000004E-2</c:v>
                </c:pt>
                <c:pt idx="8">
                  <c:v>3.9040000000000005E-2</c:v>
                </c:pt>
                <c:pt idx="9">
                  <c:v>3.6280000000000007E-2</c:v>
                </c:pt>
                <c:pt idx="10">
                  <c:v>3.3520000000000008E-2</c:v>
                </c:pt>
                <c:pt idx="11">
                  <c:v>3.0760000000000006E-2</c:v>
                </c:pt>
                <c:pt idx="12" formatCode="0.00%">
                  <c:v>2.8000000000000004E-2</c:v>
                </c:pt>
                <c:pt idx="13">
                  <c:v>2.5240000000000002E-2</c:v>
                </c:pt>
                <c:pt idx="14">
                  <c:v>2.2480000000000003E-2</c:v>
                </c:pt>
                <c:pt idx="15">
                  <c:v>1.9720000000000008E-2</c:v>
                </c:pt>
                <c:pt idx="16">
                  <c:v>1.6960000000000003E-2</c:v>
                </c:pt>
                <c:pt idx="17">
                  <c:v>1.4200000000000008E-2</c:v>
                </c:pt>
                <c:pt idx="18">
                  <c:v>1.1440000000000009E-2</c:v>
                </c:pt>
                <c:pt idx="19">
                  <c:v>8.6800000000000054E-3</c:v>
                </c:pt>
                <c:pt idx="20">
                  <c:v>5.9200000000000034E-3</c:v>
                </c:pt>
                <c:pt idx="21">
                  <c:v>4.0799999999999968E-3</c:v>
                </c:pt>
                <c:pt idx="22">
                  <c:v>7.1999999999999981E-3</c:v>
                </c:pt>
                <c:pt idx="23">
                  <c:v>1.0319999999999996E-2</c:v>
                </c:pt>
                <c:pt idx="24">
                  <c:v>1.3439999999999994E-2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numbers'!$L$123:$L$124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numbers'!$M$123:$M$124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numbers'!$O$123:$O$124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numbers'!$P$123:$P$124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numbers'!$L$129:$L$130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numbers'!$M$129:$M$130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numbers'!$O$129:$O$130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numbers'!$P$129:$P$130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numbers'!$L$135:$L$136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numbers'!$M$135:$M$136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1"/>
          <c:order val="11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numbers'!$O$135:$O$136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numbers'!$P$135:$P$136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'STAGE Ia revamp NO numbers'!$L$121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543859649122806E-2"/>
                  <c:y val="-2.231520223152022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numbers'!$R$123:$R$124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numbers'!$S$123:$S$124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'STAGE Ia revamp NO numbers'!$L$127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493177387914229E-2"/>
                  <c:y val="-3.068340306834030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numbers'!$R$129:$R$130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numbers'!$S$129:$S$130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'STAGE Ia revamp NO numbers'!$L$133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numbers'!$R$135:$R$136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numbers'!$S$135:$S$136</c:f>
              <c:numCache>
                <c:formatCode>0.0%</c:formatCode>
                <c:ptCount val="2"/>
                <c:pt idx="0">
                  <c:v>2.8000000000000001E-2</c:v>
                </c:pt>
                <c:pt idx="1">
                  <c:v>2.8000000000000001E-2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181840"/>
        <c:axId val="511182624"/>
      </c:scatterChart>
      <c:valAx>
        <c:axId val="511181840"/>
        <c:scaling>
          <c:orientation val="minMax"/>
          <c:max val="2.0000000000000004E-2"/>
          <c:min val="-2.0000000000000004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82624"/>
        <c:crossesAt val="-0.1"/>
        <c:crossBetween val="midCat"/>
      </c:valAx>
      <c:valAx>
        <c:axId val="511182624"/>
        <c:scaling>
          <c:orientation val="minMax"/>
          <c:max val="8.0000000000000016E-2"/>
          <c:min val="-2.0000000000000004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81840"/>
        <c:crossesAt val="-2.0000000000000004E-2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57046673513637"/>
          <c:y val="0.13258259384243634"/>
          <c:w val="0.84640895431549312"/>
          <c:h val="0.7369982639965280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'STAGE Ia revamp NO numbers'!$K$92:$K$116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numbers'!$Q$92:$Q$116</c:f>
              <c:numCache>
                <c:formatCode>0.0%</c:formatCode>
                <c:ptCount val="25"/>
                <c:pt idx="0">
                  <c:v>6.1439999999999995E-2</c:v>
                </c:pt>
                <c:pt idx="1">
                  <c:v>5.8319999999999997E-2</c:v>
                </c:pt>
                <c:pt idx="2">
                  <c:v>5.5199999999999999E-2</c:v>
                </c:pt>
                <c:pt idx="3">
                  <c:v>5.2080000000000001E-2</c:v>
                </c:pt>
                <c:pt idx="4">
                  <c:v>4.8960000000000004E-2</c:v>
                </c:pt>
                <c:pt idx="5">
                  <c:v>4.5839999999999999E-2</c:v>
                </c:pt>
                <c:pt idx="6">
                  <c:v>4.2719999999999994E-2</c:v>
                </c:pt>
                <c:pt idx="7">
                  <c:v>3.9599999999999996E-2</c:v>
                </c:pt>
                <c:pt idx="8">
                  <c:v>3.6479999999999999E-2</c:v>
                </c:pt>
                <c:pt idx="9">
                  <c:v>3.3360000000000001E-2</c:v>
                </c:pt>
                <c:pt idx="10">
                  <c:v>3.024E-2</c:v>
                </c:pt>
                <c:pt idx="11">
                  <c:v>2.7120000000000002E-2</c:v>
                </c:pt>
                <c:pt idx="12">
                  <c:v>2.4E-2</c:v>
                </c:pt>
                <c:pt idx="13">
                  <c:v>2.0879999999999999E-2</c:v>
                </c:pt>
                <c:pt idx="14">
                  <c:v>1.7760000000000001E-2</c:v>
                </c:pt>
                <c:pt idx="15">
                  <c:v>1.464E-2</c:v>
                </c:pt>
                <c:pt idx="16">
                  <c:v>1.1520000000000001E-2</c:v>
                </c:pt>
                <c:pt idx="17">
                  <c:v>8.4000000000000012E-3</c:v>
                </c:pt>
                <c:pt idx="18">
                  <c:v>5.2800000000000034E-3</c:v>
                </c:pt>
                <c:pt idx="19">
                  <c:v>2.1600000000000022E-3</c:v>
                </c:pt>
                <c:pt idx="20">
                  <c:v>-9.5999999999999905E-4</c:v>
                </c:pt>
                <c:pt idx="21">
                  <c:v>-4.0799999999999968E-3</c:v>
                </c:pt>
                <c:pt idx="22">
                  <c:v>-7.1999999999999981E-3</c:v>
                </c:pt>
                <c:pt idx="23">
                  <c:v>-1.0319999999999996E-2</c:v>
                </c:pt>
                <c:pt idx="24">
                  <c:v>-1.3439999999999994E-2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numbers'!$R$92:$R$116</c:f>
              <c:numCache>
                <c:formatCode>0.0%</c:formatCode>
                <c:ptCount val="25"/>
                <c:pt idx="0">
                  <c:v>6.1439999999999995E-2</c:v>
                </c:pt>
                <c:pt idx="1">
                  <c:v>5.8319999999999997E-2</c:v>
                </c:pt>
                <c:pt idx="2">
                  <c:v>5.5199999999999999E-2</c:v>
                </c:pt>
                <c:pt idx="3">
                  <c:v>5.2080000000000001E-2</c:v>
                </c:pt>
                <c:pt idx="4">
                  <c:v>4.8960000000000004E-2</c:v>
                </c:pt>
                <c:pt idx="5">
                  <c:v>4.5839999999999999E-2</c:v>
                </c:pt>
                <c:pt idx="6">
                  <c:v>4.2719999999999994E-2</c:v>
                </c:pt>
                <c:pt idx="7">
                  <c:v>3.9599999999999996E-2</c:v>
                </c:pt>
                <c:pt idx="8">
                  <c:v>3.6479999999999999E-2</c:v>
                </c:pt>
                <c:pt idx="9">
                  <c:v>3.3360000000000001E-2</c:v>
                </c:pt>
                <c:pt idx="10">
                  <c:v>3.024E-2</c:v>
                </c:pt>
                <c:pt idx="11">
                  <c:v>2.7120000000000002E-2</c:v>
                </c:pt>
                <c:pt idx="12">
                  <c:v>2.4E-2</c:v>
                </c:pt>
                <c:pt idx="13">
                  <c:v>2.0879999999999999E-2</c:v>
                </c:pt>
                <c:pt idx="14">
                  <c:v>1.7760000000000001E-2</c:v>
                </c:pt>
                <c:pt idx="15">
                  <c:v>1.464E-2</c:v>
                </c:pt>
                <c:pt idx="16">
                  <c:v>1.1520000000000001E-2</c:v>
                </c:pt>
                <c:pt idx="17">
                  <c:v>8.4000000000000012E-3</c:v>
                </c:pt>
                <c:pt idx="18">
                  <c:v>5.2800000000000034E-3</c:v>
                </c:pt>
                <c:pt idx="19">
                  <c:v>2.1600000000000022E-3</c:v>
                </c:pt>
                <c:pt idx="20">
                  <c:v>-9.5999999999999905E-4</c:v>
                </c:pt>
                <c:pt idx="21">
                  <c:v>-4.0799999999999968E-3</c:v>
                </c:pt>
                <c:pt idx="22">
                  <c:v>-7.1999999999999981E-3</c:v>
                </c:pt>
                <c:pt idx="23">
                  <c:v>-1.0319999999999996E-2</c:v>
                </c:pt>
                <c:pt idx="24">
                  <c:v>-1.3439999999999994E-2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'STAGE Ia revamp NO numbers'!$K$92:$K$116</c:f>
              <c:numCache>
                <c:formatCode>0.0%</c:formatCode>
                <c:ptCount val="25"/>
                <c:pt idx="0">
                  <c:v>2.8799999999999996E-2</c:v>
                </c:pt>
                <c:pt idx="1">
                  <c:v>2.6399999999999996E-2</c:v>
                </c:pt>
                <c:pt idx="2">
                  <c:v>2.3999999999999997E-2</c:v>
                </c:pt>
                <c:pt idx="3">
                  <c:v>2.1599999999999998E-2</c:v>
                </c:pt>
                <c:pt idx="4">
                  <c:v>1.9199999999999998E-2</c:v>
                </c:pt>
                <c:pt idx="5">
                  <c:v>1.6799999999999999E-2</c:v>
                </c:pt>
                <c:pt idx="6">
                  <c:v>1.4399999999999998E-2</c:v>
                </c:pt>
                <c:pt idx="7">
                  <c:v>1.1999999999999999E-2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4.7999999999999996E-3</c:v>
                </c:pt>
                <c:pt idx="11">
                  <c:v>2.3999999999999998E-3</c:v>
                </c:pt>
                <c:pt idx="12">
                  <c:v>0</c:v>
                </c:pt>
                <c:pt idx="13">
                  <c:v>-2.3999999999999998E-3</c:v>
                </c:pt>
                <c:pt idx="14">
                  <c:v>-4.7999999999999996E-3</c:v>
                </c:pt>
                <c:pt idx="15">
                  <c:v>-7.1999999999999998E-3</c:v>
                </c:pt>
                <c:pt idx="16">
                  <c:v>-9.5999999999999992E-3</c:v>
                </c:pt>
                <c:pt idx="17">
                  <c:v>-1.1999999999999999E-2</c:v>
                </c:pt>
                <c:pt idx="18">
                  <c:v>-1.4399999999999998E-2</c:v>
                </c:pt>
                <c:pt idx="19">
                  <c:v>-1.6799999999999999E-2</c:v>
                </c:pt>
                <c:pt idx="20">
                  <c:v>-1.9199999999999998E-2</c:v>
                </c:pt>
                <c:pt idx="21">
                  <c:v>-2.1599999999999998E-2</c:v>
                </c:pt>
                <c:pt idx="22">
                  <c:v>-2.3999999999999997E-2</c:v>
                </c:pt>
                <c:pt idx="23">
                  <c:v>-2.6399999999999996E-2</c:v>
                </c:pt>
                <c:pt idx="24">
                  <c:v>-2.8799999999999996E-2</c:v>
                </c:pt>
              </c:numCache>
            </c:numRef>
          </c:xVal>
          <c:yVal>
            <c:numRef>
              <c:f>'STAGE Ia revamp NO numbers'!$S$92:$S$116</c:f>
              <c:numCache>
                <c:formatCode>0.0%</c:formatCode>
                <c:ptCount val="25"/>
                <c:pt idx="0">
                  <c:v>6.1439999999999995E-2</c:v>
                </c:pt>
                <c:pt idx="1">
                  <c:v>5.8319999999999997E-2</c:v>
                </c:pt>
                <c:pt idx="2">
                  <c:v>5.5199999999999999E-2</c:v>
                </c:pt>
                <c:pt idx="3">
                  <c:v>5.2080000000000001E-2</c:v>
                </c:pt>
                <c:pt idx="4">
                  <c:v>4.8960000000000004E-2</c:v>
                </c:pt>
                <c:pt idx="5">
                  <c:v>4.5839999999999999E-2</c:v>
                </c:pt>
                <c:pt idx="6">
                  <c:v>4.2719999999999994E-2</c:v>
                </c:pt>
                <c:pt idx="7">
                  <c:v>3.9599999999999996E-2</c:v>
                </c:pt>
                <c:pt idx="8">
                  <c:v>3.6479999999999999E-2</c:v>
                </c:pt>
                <c:pt idx="9">
                  <c:v>3.3360000000000001E-2</c:v>
                </c:pt>
                <c:pt idx="10">
                  <c:v>3.024E-2</c:v>
                </c:pt>
                <c:pt idx="11">
                  <c:v>2.7120000000000002E-2</c:v>
                </c:pt>
                <c:pt idx="12">
                  <c:v>2.4E-2</c:v>
                </c:pt>
                <c:pt idx="13">
                  <c:v>2.0879999999999999E-2</c:v>
                </c:pt>
                <c:pt idx="14">
                  <c:v>1.7760000000000001E-2</c:v>
                </c:pt>
                <c:pt idx="15">
                  <c:v>1.464E-2</c:v>
                </c:pt>
                <c:pt idx="16">
                  <c:v>1.1520000000000001E-2</c:v>
                </c:pt>
                <c:pt idx="17">
                  <c:v>8.4000000000000012E-3</c:v>
                </c:pt>
                <c:pt idx="18">
                  <c:v>5.2800000000000034E-3</c:v>
                </c:pt>
                <c:pt idx="19">
                  <c:v>2.1600000000000022E-3</c:v>
                </c:pt>
                <c:pt idx="20">
                  <c:v>-9.5999999999999905E-4</c:v>
                </c:pt>
                <c:pt idx="21">
                  <c:v>-4.0799999999999968E-3</c:v>
                </c:pt>
                <c:pt idx="22">
                  <c:v>-7.1999999999999981E-3</c:v>
                </c:pt>
                <c:pt idx="23">
                  <c:v>-1.0319999999999996E-2</c:v>
                </c:pt>
                <c:pt idx="24">
                  <c:v>-1.3439999999999994E-2</c:v>
                </c:pt>
              </c:numCache>
            </c:numRef>
          </c:yVal>
          <c:smooth val="0"/>
        </c:ser>
        <c:ser>
          <c:idx val="3"/>
          <c:order val="3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numbers'!$L$142:$L$143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numbers'!$M$142:$M$143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</c:ser>
        <c:ser>
          <c:idx val="4"/>
          <c:order val="4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numbers'!$O$142:$O$143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numbers'!$P$142:$P$143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5"/>
          <c:order val="5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numbers'!$L$148:$L$149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numbers'!$M$148:$M$149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numbers'!$O$148:$O$149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numbers'!$P$148:$P$149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numbers'!$L$154:$L$155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numbers'!$M$154:$M$155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2.4E-2</c:v>
                </c:pt>
              </c:numCache>
            </c:numRef>
          </c:yVal>
          <c:smooth val="0"/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'STAGE Ia revamp NO numbers'!$O$154:$O$155</c:f>
              <c:numCache>
                <c:formatCode>0.0%</c:formatCode>
                <c:ptCount val="2"/>
                <c:pt idx="0" formatCode="General">
                  <c:v>-0.02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numbers'!$P$154:$P$155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'STAGE Ia revamp NO numbers'!$L$140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1730203472848351E-2"/>
                  <c:y val="3.21715817694369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numbers'!$R$142:$R$143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numbers'!$S$142:$S$143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'STAGE Ia revamp NO numbers'!$L$146</c:f>
              <c:strCache>
                <c:ptCount val="1"/>
                <c:pt idx="0">
                  <c:v>(i)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830881715676186E-2"/>
                  <c:y val="3.57462019660410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numbers'!$R$148:$R$149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numbers'!$S$148:$S$149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'STAGE Ia revamp NO numbers'!$L$152</c:f>
              <c:strCache>
                <c:ptCount val="1"/>
                <c:pt idx="0">
                  <c:v>(ii)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'STAGE Ia revamp NO numbers'!$R$154:$R$155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'STAGE Ia revamp NO numbers'!$S$154:$S$155</c:f>
              <c:numCache>
                <c:formatCode>0.0%</c:formatCode>
                <c:ptCount val="2"/>
                <c:pt idx="0">
                  <c:v>2.4E-2</c:v>
                </c:pt>
                <c:pt idx="1">
                  <c:v>2.4E-2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666912"/>
        <c:axId val="515664952"/>
      </c:scatterChart>
      <c:valAx>
        <c:axId val="515666912"/>
        <c:scaling>
          <c:orientation val="minMax"/>
          <c:max val="2.0000000000000004E-2"/>
          <c:min val="-2.0000000000000004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 </a:t>
                </a:r>
              </a:p>
            </c:rich>
          </c:tx>
          <c:layout>
            <c:manualLayout>
              <c:xMode val="edge"/>
              <c:yMode val="edge"/>
              <c:x val="0.32519588331230281"/>
              <c:y val="0.946602144442216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664952"/>
        <c:crosses val="autoZero"/>
        <c:crossBetween val="midCat"/>
      </c:valAx>
      <c:valAx>
        <c:axId val="515664952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Inflation rate (in percent)</a:t>
                </a:r>
              </a:p>
            </c:rich>
          </c:tx>
          <c:layout>
            <c:manualLayout>
              <c:xMode val="edge"/>
              <c:yMode val="edge"/>
              <c:x val="1.9201947582639122E-3"/>
              <c:y val="0.28730206460412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666912"/>
        <c:crossesAt val="-2.0000000000000004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evantannerwashdc.wix.com/learningmodulesmacro#!short-run-macro-model-the-isrtpc/cjg9" TargetMode="External"/><Relationship Id="rId7" Type="http://schemas.openxmlformats.org/officeDocument/2006/relationships/image" Target="../media/image14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hyperlink" Target="http://evantannerwashdc.wix.com/learningmodulesmacro" TargetMode="External"/><Relationship Id="rId5" Type="http://schemas.openxmlformats.org/officeDocument/2006/relationships/image" Target="../media/image13.emf"/><Relationship Id="rId4" Type="http://schemas.openxmlformats.org/officeDocument/2006/relationships/hyperlink" Target="http://testmodel2014.yolasite.com/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w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w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w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w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Right Brace 1"/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" name="Right Brace 2"/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" name="Right Brace 3"/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68</xdr:row>
      <xdr:rowOff>120649</xdr:rowOff>
    </xdr:from>
    <xdr:to>
      <xdr:col>4</xdr:col>
      <xdr:colOff>200025</xdr:colOff>
      <xdr:row>73</xdr:row>
      <xdr:rowOff>34924</xdr:rowOff>
    </xdr:to>
    <xdr:sp macro="" textlink="">
      <xdr:nvSpPr>
        <xdr:cNvPr id="5" name="Right Brace 4"/>
        <xdr:cNvSpPr/>
      </xdr:nvSpPr>
      <xdr:spPr>
        <a:xfrm>
          <a:off x="6576060" y="12952729"/>
          <a:ext cx="200025" cy="828675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6" name="Right Brace 5"/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" name="Right Brace 6"/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" name="Right Brace 7"/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0</xdr:rowOff>
        </xdr:from>
        <xdr:to>
          <xdr:col>0</xdr:col>
          <xdr:colOff>0</xdr:colOff>
          <xdr:row>38</xdr:row>
          <xdr:rowOff>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114300</xdr:rowOff>
        </xdr:from>
        <xdr:to>
          <xdr:col>0</xdr:col>
          <xdr:colOff>0</xdr:colOff>
          <xdr:row>38</xdr:row>
          <xdr:rowOff>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22860</xdr:rowOff>
        </xdr:from>
        <xdr:to>
          <xdr:col>0</xdr:col>
          <xdr:colOff>0</xdr:colOff>
          <xdr:row>68</xdr:row>
          <xdr:rowOff>30480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0</xdr:rowOff>
        </xdr:from>
        <xdr:to>
          <xdr:col>0</xdr:col>
          <xdr:colOff>0</xdr:colOff>
          <xdr:row>68</xdr:row>
          <xdr:rowOff>60960</xdr:rowOff>
        </xdr:to>
        <xdr:sp macro="" textlink="">
          <xdr:nvSpPr>
            <xdr:cNvPr id="12292" name="Object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38100</xdr:rowOff>
        </xdr:from>
        <xdr:to>
          <xdr:col>0</xdr:col>
          <xdr:colOff>0</xdr:colOff>
          <xdr:row>68</xdr:row>
          <xdr:rowOff>60960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7620</xdr:rowOff>
        </xdr:from>
        <xdr:to>
          <xdr:col>0</xdr:col>
          <xdr:colOff>0</xdr:colOff>
          <xdr:row>68</xdr:row>
          <xdr:rowOff>22860</xdr:rowOff>
        </xdr:to>
        <xdr:sp macro="" textlink="">
          <xdr:nvSpPr>
            <xdr:cNvPr id="12294" name="Object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0</xdr:rowOff>
        </xdr:from>
        <xdr:to>
          <xdr:col>0</xdr:col>
          <xdr:colOff>0</xdr:colOff>
          <xdr:row>68</xdr:row>
          <xdr:rowOff>60960</xdr:rowOff>
        </xdr:to>
        <xdr:sp macro="" textlink="">
          <xdr:nvSpPr>
            <xdr:cNvPr id="12295" name="Object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38100</xdr:rowOff>
        </xdr:from>
        <xdr:to>
          <xdr:col>0</xdr:col>
          <xdr:colOff>0</xdr:colOff>
          <xdr:row>68</xdr:row>
          <xdr:rowOff>60960</xdr:rowOff>
        </xdr:to>
        <xdr:sp macro="" textlink="">
          <xdr:nvSpPr>
            <xdr:cNvPr id="12296" name="Object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56</xdr:row>
          <xdr:rowOff>0</xdr:rowOff>
        </xdr:from>
        <xdr:to>
          <xdr:col>3</xdr:col>
          <xdr:colOff>83820</xdr:colOff>
          <xdr:row>56</xdr:row>
          <xdr:rowOff>0</xdr:rowOff>
        </xdr:to>
        <xdr:sp macro="" textlink="">
          <xdr:nvSpPr>
            <xdr:cNvPr id="12297" name="Object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56</xdr:row>
          <xdr:rowOff>0</xdr:rowOff>
        </xdr:from>
        <xdr:to>
          <xdr:col>1</xdr:col>
          <xdr:colOff>190500</xdr:colOff>
          <xdr:row>56</xdr:row>
          <xdr:rowOff>0</xdr:rowOff>
        </xdr:to>
        <xdr:sp macro="" textlink="">
          <xdr:nvSpPr>
            <xdr:cNvPr id="12298" name="Object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731520</xdr:colOff>
          <xdr:row>56</xdr:row>
          <xdr:rowOff>0</xdr:rowOff>
        </xdr:from>
        <xdr:to>
          <xdr:col>2</xdr:col>
          <xdr:colOff>289560</xdr:colOff>
          <xdr:row>56</xdr:row>
          <xdr:rowOff>0</xdr:rowOff>
        </xdr:to>
        <xdr:sp macro="" textlink="">
          <xdr:nvSpPr>
            <xdr:cNvPr id="12299" name="Object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7620</xdr:rowOff>
        </xdr:from>
        <xdr:to>
          <xdr:col>0</xdr:col>
          <xdr:colOff>0</xdr:colOff>
          <xdr:row>68</xdr:row>
          <xdr:rowOff>22860</xdr:rowOff>
        </xdr:to>
        <xdr:sp macro="" textlink="">
          <xdr:nvSpPr>
            <xdr:cNvPr id="12300" name="Object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35</xdr:row>
          <xdr:rowOff>182880</xdr:rowOff>
        </xdr:from>
        <xdr:to>
          <xdr:col>2</xdr:col>
          <xdr:colOff>251460</xdr:colOff>
          <xdr:row>37</xdr:row>
          <xdr:rowOff>30480</xdr:rowOff>
        </xdr:to>
        <xdr:sp macro="" textlink="">
          <xdr:nvSpPr>
            <xdr:cNvPr id="12301" name="Object 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37</xdr:row>
          <xdr:rowOff>0</xdr:rowOff>
        </xdr:from>
        <xdr:to>
          <xdr:col>2</xdr:col>
          <xdr:colOff>708660</xdr:colOff>
          <xdr:row>38</xdr:row>
          <xdr:rowOff>38100</xdr:rowOff>
        </xdr:to>
        <xdr:sp macro="" textlink="">
          <xdr:nvSpPr>
            <xdr:cNvPr id="12302" name="Object 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1699260</xdr:colOff>
          <xdr:row>38</xdr:row>
          <xdr:rowOff>22860</xdr:rowOff>
        </xdr:from>
        <xdr:to>
          <xdr:col>2</xdr:col>
          <xdr:colOff>769620</xdr:colOff>
          <xdr:row>39</xdr:row>
          <xdr:rowOff>68580</xdr:rowOff>
        </xdr:to>
        <xdr:sp macro="" textlink="">
          <xdr:nvSpPr>
            <xdr:cNvPr id="12303" name="Object 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1783080</xdr:colOff>
          <xdr:row>39</xdr:row>
          <xdr:rowOff>30480</xdr:rowOff>
        </xdr:from>
        <xdr:to>
          <xdr:col>1</xdr:col>
          <xdr:colOff>2042160</xdr:colOff>
          <xdr:row>40</xdr:row>
          <xdr:rowOff>0</xdr:rowOff>
        </xdr:to>
        <xdr:sp macro="" textlink="">
          <xdr:nvSpPr>
            <xdr:cNvPr id="12304" name="Object 7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1973580</xdr:colOff>
          <xdr:row>68</xdr:row>
          <xdr:rowOff>30480</xdr:rowOff>
        </xdr:from>
        <xdr:to>
          <xdr:col>2</xdr:col>
          <xdr:colOff>685800</xdr:colOff>
          <xdr:row>70</xdr:row>
          <xdr:rowOff>76200</xdr:rowOff>
        </xdr:to>
        <xdr:sp macro="" textlink="">
          <xdr:nvSpPr>
            <xdr:cNvPr id="12305" name="Object 9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2035969</xdr:colOff>
      <xdr:row>66</xdr:row>
      <xdr:rowOff>95251</xdr:rowOff>
    </xdr:from>
    <xdr:to>
      <xdr:col>5</xdr:col>
      <xdr:colOff>476250</xdr:colOff>
      <xdr:row>67</xdr:row>
      <xdr:rowOff>178594</xdr:rowOff>
    </xdr:to>
    <xdr:sp macro="" textlink="">
      <xdr:nvSpPr>
        <xdr:cNvPr id="26" name="TextBox 25"/>
        <xdr:cNvSpPr txBox="1"/>
      </xdr:nvSpPr>
      <xdr:spPr>
        <a:xfrm>
          <a:off x="4718209" y="12561571"/>
          <a:ext cx="2791301" cy="266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(v) Calculating</a:t>
          </a:r>
          <a:r>
            <a:rPr lang="en-US" sz="1100" baseline="0"/>
            <a:t> Augmented Multiplier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2049780</xdr:colOff>
          <xdr:row>71</xdr:row>
          <xdr:rowOff>60960</xdr:rowOff>
        </xdr:from>
        <xdr:to>
          <xdr:col>2</xdr:col>
          <xdr:colOff>754380</xdr:colOff>
          <xdr:row>73</xdr:row>
          <xdr:rowOff>60960</xdr:rowOff>
        </xdr:to>
        <xdr:sp macro="" textlink="">
          <xdr:nvSpPr>
            <xdr:cNvPr id="12306" name="Object 10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69</xdr:row>
          <xdr:rowOff>22860</xdr:rowOff>
        </xdr:from>
        <xdr:to>
          <xdr:col>7</xdr:col>
          <xdr:colOff>365760</xdr:colOff>
          <xdr:row>71</xdr:row>
          <xdr:rowOff>152400</xdr:rowOff>
        </xdr:to>
        <xdr:sp macro="" textlink="">
          <xdr:nvSpPr>
            <xdr:cNvPr id="12307" name="Object 12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42</xdr:row>
          <xdr:rowOff>182880</xdr:rowOff>
        </xdr:from>
        <xdr:to>
          <xdr:col>2</xdr:col>
          <xdr:colOff>251460</xdr:colOff>
          <xdr:row>44</xdr:row>
          <xdr:rowOff>30480</xdr:rowOff>
        </xdr:to>
        <xdr:sp macro="" textlink="">
          <xdr:nvSpPr>
            <xdr:cNvPr id="12308" name="Object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44</xdr:row>
          <xdr:rowOff>0</xdr:rowOff>
        </xdr:from>
        <xdr:to>
          <xdr:col>2</xdr:col>
          <xdr:colOff>708660</xdr:colOff>
          <xdr:row>45</xdr:row>
          <xdr:rowOff>38100</xdr:rowOff>
        </xdr:to>
        <xdr:sp macro="" textlink="">
          <xdr:nvSpPr>
            <xdr:cNvPr id="12309" name="Object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1699260</xdr:colOff>
          <xdr:row>45</xdr:row>
          <xdr:rowOff>22860</xdr:rowOff>
        </xdr:from>
        <xdr:to>
          <xdr:col>2</xdr:col>
          <xdr:colOff>769620</xdr:colOff>
          <xdr:row>46</xdr:row>
          <xdr:rowOff>68580</xdr:rowOff>
        </xdr:to>
        <xdr:sp macro="" textlink="">
          <xdr:nvSpPr>
            <xdr:cNvPr id="12310" name="Object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1783080</xdr:colOff>
          <xdr:row>46</xdr:row>
          <xdr:rowOff>30480</xdr:rowOff>
        </xdr:from>
        <xdr:to>
          <xdr:col>1</xdr:col>
          <xdr:colOff>2042160</xdr:colOff>
          <xdr:row>47</xdr:row>
          <xdr:rowOff>30480</xdr:rowOff>
        </xdr:to>
        <xdr:sp macro="" textlink="">
          <xdr:nvSpPr>
            <xdr:cNvPr id="12311" name="Object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178594</xdr:colOff>
      <xdr:row>59</xdr:row>
      <xdr:rowOff>71436</xdr:rowOff>
    </xdr:from>
    <xdr:to>
      <xdr:col>4</xdr:col>
      <xdr:colOff>381000</xdr:colOff>
      <xdr:row>65</xdr:row>
      <xdr:rowOff>166686</xdr:rowOff>
    </xdr:to>
    <xdr:sp macro="" textlink="">
      <xdr:nvSpPr>
        <xdr:cNvPr id="33" name="Right Brace 32"/>
        <xdr:cNvSpPr/>
      </xdr:nvSpPr>
      <xdr:spPr>
        <a:xfrm>
          <a:off x="6754654" y="11135676"/>
          <a:ext cx="202406" cy="1299210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345281</xdr:colOff>
      <xdr:row>78</xdr:row>
      <xdr:rowOff>11907</xdr:rowOff>
    </xdr:from>
    <xdr:to>
      <xdr:col>1</xdr:col>
      <xdr:colOff>583406</xdr:colOff>
      <xdr:row>82</xdr:row>
      <xdr:rowOff>190501</xdr:rowOff>
    </xdr:to>
    <xdr:sp macro="" textlink="">
      <xdr:nvSpPr>
        <xdr:cNvPr id="34" name="Right Brace 33"/>
        <xdr:cNvSpPr/>
      </xdr:nvSpPr>
      <xdr:spPr>
        <a:xfrm>
          <a:off x="3027521" y="14741367"/>
          <a:ext cx="238125" cy="971074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750093</xdr:colOff>
      <xdr:row>79</xdr:row>
      <xdr:rowOff>190500</xdr:rowOff>
    </xdr:from>
    <xdr:to>
      <xdr:col>2</xdr:col>
      <xdr:colOff>250031</xdr:colOff>
      <xdr:row>81</xdr:row>
      <xdr:rowOff>71438</xdr:rowOff>
    </xdr:to>
    <xdr:sp macro="" textlink="">
      <xdr:nvSpPr>
        <xdr:cNvPr id="35" name="TextBox 34"/>
        <xdr:cNvSpPr txBox="1"/>
      </xdr:nvSpPr>
      <xdr:spPr>
        <a:xfrm>
          <a:off x="3432333" y="15102840"/>
          <a:ext cx="1625918" cy="292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Shocks</a:t>
          </a:r>
          <a:r>
            <a:rPr lang="en-US" sz="1100" baseline="0"/>
            <a:t> to equations</a:t>
          </a:r>
          <a:endParaRPr lang="en-US" sz="1100"/>
        </a:p>
      </xdr:txBody>
    </xdr:sp>
    <xdr:clientData/>
  </xdr:twoCellAnchor>
  <xdr:twoCellAnchor>
    <xdr:from>
      <xdr:col>1</xdr:col>
      <xdr:colOff>1345406</xdr:colOff>
      <xdr:row>34</xdr:row>
      <xdr:rowOff>0</xdr:rowOff>
    </xdr:from>
    <xdr:to>
      <xdr:col>8</xdr:col>
      <xdr:colOff>416719</xdr:colOff>
      <xdr:row>35</xdr:row>
      <xdr:rowOff>35718</xdr:rowOff>
    </xdr:to>
    <xdr:sp macro="" textlink="">
      <xdr:nvSpPr>
        <xdr:cNvPr id="36" name="TextBox 35"/>
        <xdr:cNvSpPr txBox="1"/>
      </xdr:nvSpPr>
      <xdr:spPr>
        <a:xfrm>
          <a:off x="4027646" y="6377940"/>
          <a:ext cx="5754053" cy="2185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1: Calculating equilibrium </a:t>
          </a:r>
          <a:r>
            <a:rPr lang="en-US" sz="1100" baseline="0"/>
            <a:t> output gap (ZLB not binding)</a:t>
          </a:r>
          <a:endParaRPr lang="en-US" sz="1100"/>
        </a:p>
      </xdr:txBody>
    </xdr:sp>
    <xdr:clientData/>
  </xdr:twoCellAnchor>
  <xdr:twoCellAnchor>
    <xdr:from>
      <xdr:col>5</xdr:col>
      <xdr:colOff>71438</xdr:colOff>
      <xdr:row>61</xdr:row>
      <xdr:rowOff>119062</xdr:rowOff>
    </xdr:from>
    <xdr:to>
      <xdr:col>8</xdr:col>
      <xdr:colOff>500062</xdr:colOff>
      <xdr:row>62</xdr:row>
      <xdr:rowOff>202405</xdr:rowOff>
    </xdr:to>
    <xdr:sp macro="" textlink="">
      <xdr:nvSpPr>
        <xdr:cNvPr id="37" name="TextBox 36"/>
        <xdr:cNvSpPr txBox="1"/>
      </xdr:nvSpPr>
      <xdr:spPr>
        <a:xfrm>
          <a:off x="7135178" y="11579542"/>
          <a:ext cx="2729864" cy="289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Constant across scenarios</a:t>
          </a:r>
        </a:p>
      </xdr:txBody>
    </xdr:sp>
    <xdr:clientData/>
  </xdr:twoCellAnchor>
  <xdr:twoCellAnchor>
    <xdr:from>
      <xdr:col>5</xdr:col>
      <xdr:colOff>0</xdr:colOff>
      <xdr:row>74</xdr:row>
      <xdr:rowOff>142875</xdr:rowOff>
    </xdr:from>
    <xdr:to>
      <xdr:col>8</xdr:col>
      <xdr:colOff>428624</xdr:colOff>
      <xdr:row>76</xdr:row>
      <xdr:rowOff>23812</xdr:rowOff>
    </xdr:to>
    <xdr:sp macro="" textlink="">
      <xdr:nvSpPr>
        <xdr:cNvPr id="38" name="TextBox 37"/>
        <xdr:cNvSpPr txBox="1"/>
      </xdr:nvSpPr>
      <xdr:spPr>
        <a:xfrm>
          <a:off x="7063740" y="14072235"/>
          <a:ext cx="2729864" cy="292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Constant across scenarios</a:t>
          </a:r>
        </a:p>
      </xdr:txBody>
    </xdr:sp>
    <xdr:clientData/>
  </xdr:twoCellAnchor>
  <xdr:twoCellAnchor>
    <xdr:from>
      <xdr:col>1</xdr:col>
      <xdr:colOff>1083467</xdr:colOff>
      <xdr:row>50</xdr:row>
      <xdr:rowOff>59532</xdr:rowOff>
    </xdr:from>
    <xdr:to>
      <xdr:col>8</xdr:col>
      <xdr:colOff>154780</xdr:colOff>
      <xdr:row>51</xdr:row>
      <xdr:rowOff>142876</xdr:rowOff>
    </xdr:to>
    <xdr:sp macro="" textlink="">
      <xdr:nvSpPr>
        <xdr:cNvPr id="39" name="TextBox 38"/>
        <xdr:cNvSpPr txBox="1"/>
      </xdr:nvSpPr>
      <xdr:spPr>
        <a:xfrm>
          <a:off x="3765707" y="9386412"/>
          <a:ext cx="5754053" cy="26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2: Substitute </a:t>
          </a:r>
          <a:r>
            <a:rPr lang="en-US" sz="1100" baseline="0"/>
            <a:t> gap</a:t>
          </a:r>
          <a:r>
            <a:rPr lang="en-US" sz="1100" baseline="30000"/>
            <a:t>eq </a:t>
          </a:r>
          <a:r>
            <a:rPr lang="en-US" sz="1100" baseline="0"/>
            <a:t>into RT and PC equations  (ZLB not constraining) </a:t>
          </a:r>
          <a:endParaRPr lang="en-US" sz="1100"/>
        </a:p>
      </xdr:txBody>
    </xdr:sp>
    <xdr:clientData/>
  </xdr:twoCellAnchor>
  <xdr:twoCellAnchor>
    <xdr:from>
      <xdr:col>1</xdr:col>
      <xdr:colOff>1602581</xdr:colOff>
      <xdr:row>15</xdr:row>
      <xdr:rowOff>65247</xdr:rowOff>
    </xdr:from>
    <xdr:to>
      <xdr:col>1</xdr:col>
      <xdr:colOff>1840706</xdr:colOff>
      <xdr:row>20</xdr:row>
      <xdr:rowOff>160021</xdr:rowOff>
    </xdr:to>
    <xdr:sp macro="" textlink="">
      <xdr:nvSpPr>
        <xdr:cNvPr id="40" name="Right Brace 39"/>
        <xdr:cNvSpPr/>
      </xdr:nvSpPr>
      <xdr:spPr>
        <a:xfrm>
          <a:off x="4284821" y="2976087"/>
          <a:ext cx="238125" cy="910114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2084863</xdr:colOff>
      <xdr:row>16</xdr:row>
      <xdr:rowOff>105251</xdr:rowOff>
    </xdr:from>
    <xdr:to>
      <xdr:col>2</xdr:col>
      <xdr:colOff>952500</xdr:colOff>
      <xdr:row>20</xdr:row>
      <xdr:rowOff>152400</xdr:rowOff>
    </xdr:to>
    <xdr:sp macro="" textlink="">
      <xdr:nvSpPr>
        <xdr:cNvPr id="41" name="TextBox 40"/>
        <xdr:cNvSpPr txBox="1"/>
      </xdr:nvSpPr>
      <xdr:spPr>
        <a:xfrm>
          <a:off x="4770913" y="2886551"/>
          <a:ext cx="991712" cy="590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Qualitative description</a:t>
          </a:r>
        </a:p>
      </xdr:txBody>
    </xdr:sp>
    <xdr:clientData/>
  </xdr:twoCellAnchor>
  <xdr:twoCellAnchor>
    <xdr:from>
      <xdr:col>1</xdr:col>
      <xdr:colOff>1995394</xdr:colOff>
      <xdr:row>3</xdr:row>
      <xdr:rowOff>51922</xdr:rowOff>
    </xdr:from>
    <xdr:to>
      <xdr:col>8</xdr:col>
      <xdr:colOff>70970</xdr:colOff>
      <xdr:row>6</xdr:row>
      <xdr:rowOff>114300</xdr:rowOff>
    </xdr:to>
    <xdr:sp macro="" textlink="">
      <xdr:nvSpPr>
        <xdr:cNvPr id="42" name="TextBox 41"/>
        <xdr:cNvSpPr txBox="1"/>
      </xdr:nvSpPr>
      <xdr:spPr>
        <a:xfrm>
          <a:off x="4677634" y="600562"/>
          <a:ext cx="4758316" cy="611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The</a:t>
          </a:r>
          <a:r>
            <a:rPr lang="en-US" sz="1100" baseline="0"/>
            <a:t> IS/RT/PC Model: Qualitative Results</a:t>
          </a:r>
        </a:p>
        <a:p>
          <a:pPr algn="ctr"/>
          <a:r>
            <a:rPr lang="en-US" sz="1100" baseline="0"/>
            <a:t>Nominal interest rate above zero</a:t>
          </a:r>
          <a:endParaRPr lang="en-US" sz="1100"/>
        </a:p>
      </xdr:txBody>
    </xdr:sp>
    <xdr:clientData/>
  </xdr:twoCellAnchor>
  <xdr:twoCellAnchor>
    <xdr:from>
      <xdr:col>31</xdr:col>
      <xdr:colOff>481966</xdr:colOff>
      <xdr:row>2</xdr:row>
      <xdr:rowOff>167640</xdr:rowOff>
    </xdr:from>
    <xdr:to>
      <xdr:col>40</xdr:col>
      <xdr:colOff>248920</xdr:colOff>
      <xdr:row>20</xdr:row>
      <xdr:rowOff>167640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480908</xdr:colOff>
      <xdr:row>21</xdr:row>
      <xdr:rowOff>137160</xdr:rowOff>
    </xdr:from>
    <xdr:to>
      <xdr:col>40</xdr:col>
      <xdr:colOff>257388</xdr:colOff>
      <xdr:row>38</xdr:row>
      <xdr:rowOff>128694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50800</xdr:colOff>
      <xdr:row>85</xdr:row>
      <xdr:rowOff>82550</xdr:rowOff>
    </xdr:from>
    <xdr:to>
      <xdr:col>89</xdr:col>
      <xdr:colOff>95250</xdr:colOff>
      <xdr:row>155</xdr:row>
      <xdr:rowOff>57150</xdr:rowOff>
    </xdr:to>
    <xdr:sp macro="" textlink="">
      <xdr:nvSpPr>
        <xdr:cNvPr id="45" name="Rectangle 44"/>
        <xdr:cNvSpPr/>
      </xdr:nvSpPr>
      <xdr:spPr>
        <a:xfrm>
          <a:off x="30401260" y="16175990"/>
          <a:ext cx="29305250" cy="127762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63500</xdr:colOff>
      <xdr:row>79</xdr:row>
      <xdr:rowOff>139700</xdr:rowOff>
    </xdr:from>
    <xdr:to>
      <xdr:col>10</xdr:col>
      <xdr:colOff>12700</xdr:colOff>
      <xdr:row>81</xdr:row>
      <xdr:rowOff>139700</xdr:rowOff>
    </xdr:to>
    <xdr:sp macro="" textlink="">
      <xdr:nvSpPr>
        <xdr:cNvPr id="46" name="Right Arrow 45"/>
        <xdr:cNvSpPr/>
      </xdr:nvSpPr>
      <xdr:spPr>
        <a:xfrm rot="10800000">
          <a:off x="10274300" y="15052040"/>
          <a:ext cx="939800" cy="41148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817034</xdr:colOff>
      <xdr:row>77</xdr:row>
      <xdr:rowOff>59266</xdr:rowOff>
    </xdr:from>
    <xdr:to>
      <xdr:col>10</xdr:col>
      <xdr:colOff>465667</xdr:colOff>
      <xdr:row>79</xdr:row>
      <xdr:rowOff>160865</xdr:rowOff>
    </xdr:to>
    <xdr:sp macro="" textlink="">
      <xdr:nvSpPr>
        <xdr:cNvPr id="47" name="TextBox 46"/>
        <xdr:cNvSpPr txBox="1"/>
      </xdr:nvSpPr>
      <xdr:spPr>
        <a:xfrm>
          <a:off x="10182014" y="14605846"/>
          <a:ext cx="1485053" cy="4673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FF0000"/>
              </a:solidFill>
            </a:rPr>
            <a:t>Enter</a:t>
          </a:r>
          <a:r>
            <a:rPr lang="en-US" sz="1100" baseline="0">
              <a:solidFill>
                <a:srgbClr val="FF0000"/>
              </a:solidFill>
            </a:rPr>
            <a:t> your numbers-- with a percent sign.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431800</xdr:colOff>
      <xdr:row>21</xdr:row>
      <xdr:rowOff>148169</xdr:rowOff>
    </xdr:from>
    <xdr:to>
      <xdr:col>7</xdr:col>
      <xdr:colOff>558800</xdr:colOff>
      <xdr:row>23</xdr:row>
      <xdr:rowOff>101601</xdr:rowOff>
    </xdr:to>
    <xdr:sp macro="" textlink="">
      <xdr:nvSpPr>
        <xdr:cNvPr id="49" name="TextBox 48"/>
        <xdr:cNvSpPr txBox="1"/>
      </xdr:nvSpPr>
      <xdr:spPr>
        <a:xfrm>
          <a:off x="5240020" y="4057229"/>
          <a:ext cx="3693160" cy="319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Results: describing</a:t>
          </a:r>
          <a:r>
            <a:rPr lang="en-US" sz="1100" baseline="0"/>
            <a:t> the effects of shocks on the economy.</a:t>
          </a:r>
          <a:endParaRPr lang="en-US" sz="1100"/>
        </a:p>
      </xdr:txBody>
    </xdr:sp>
    <xdr:clientData/>
  </xdr:twoCellAnchor>
  <xdr:twoCellAnchor>
    <xdr:from>
      <xdr:col>1</xdr:col>
      <xdr:colOff>1786678</xdr:colOff>
      <xdr:row>25</xdr:row>
      <xdr:rowOff>60442</xdr:rowOff>
    </xdr:from>
    <xdr:to>
      <xdr:col>2</xdr:col>
      <xdr:colOff>829098</xdr:colOff>
      <xdr:row>31</xdr:row>
      <xdr:rowOff>161924</xdr:rowOff>
    </xdr:to>
    <xdr:sp macro="" textlink="">
      <xdr:nvSpPr>
        <xdr:cNvPr id="50" name="TextBox 49"/>
        <xdr:cNvSpPr txBox="1"/>
      </xdr:nvSpPr>
      <xdr:spPr>
        <a:xfrm>
          <a:off x="4472728" y="4289542"/>
          <a:ext cx="1166495" cy="911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Results -</a:t>
          </a:r>
        </a:p>
        <a:p>
          <a:pPr algn="ctr"/>
          <a:r>
            <a:rPr lang="en-US" sz="1100"/>
            <a:t>core macroeconomic variables</a:t>
          </a:r>
        </a:p>
      </xdr:txBody>
    </xdr:sp>
    <xdr:clientData/>
  </xdr:twoCellAnchor>
  <xdr:twoCellAnchor>
    <xdr:from>
      <xdr:col>1</xdr:col>
      <xdr:colOff>1505374</xdr:colOff>
      <xdr:row>26</xdr:row>
      <xdr:rowOff>22013</xdr:rowOff>
    </xdr:from>
    <xdr:to>
      <xdr:col>1</xdr:col>
      <xdr:colOff>1743499</xdr:colOff>
      <xdr:row>30</xdr:row>
      <xdr:rowOff>171820</xdr:rowOff>
    </xdr:to>
    <xdr:sp macro="" textlink="">
      <xdr:nvSpPr>
        <xdr:cNvPr id="51" name="Right Brace 50"/>
        <xdr:cNvSpPr/>
      </xdr:nvSpPr>
      <xdr:spPr>
        <a:xfrm>
          <a:off x="4187614" y="4845473"/>
          <a:ext cx="238125" cy="972767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1587341</xdr:colOff>
      <xdr:row>7</xdr:row>
      <xdr:rowOff>179547</xdr:rowOff>
    </xdr:from>
    <xdr:to>
      <xdr:col>1</xdr:col>
      <xdr:colOff>1825466</xdr:colOff>
      <xdr:row>12</xdr:row>
      <xdr:rowOff>175261</xdr:rowOff>
    </xdr:to>
    <xdr:sp macro="" textlink="">
      <xdr:nvSpPr>
        <xdr:cNvPr id="52" name="Right Brace 51"/>
        <xdr:cNvSpPr/>
      </xdr:nvSpPr>
      <xdr:spPr>
        <a:xfrm>
          <a:off x="4269581" y="1459707"/>
          <a:ext cx="238125" cy="971074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2116249</xdr:colOff>
      <xdr:row>8</xdr:row>
      <xdr:rowOff>138248</xdr:rowOff>
    </xdr:from>
    <xdr:to>
      <xdr:col>2</xdr:col>
      <xdr:colOff>903513</xdr:colOff>
      <xdr:row>12</xdr:row>
      <xdr:rowOff>141514</xdr:rowOff>
    </xdr:to>
    <xdr:sp macro="" textlink="">
      <xdr:nvSpPr>
        <xdr:cNvPr id="53" name="TextBox 52"/>
        <xdr:cNvSpPr txBox="1"/>
      </xdr:nvSpPr>
      <xdr:spPr>
        <a:xfrm>
          <a:off x="4794135" y="1618705"/>
          <a:ext cx="909978" cy="591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Shocks</a:t>
          </a:r>
          <a:r>
            <a:rPr lang="en-US" sz="1100" baseline="0"/>
            <a:t> to equations</a:t>
          </a:r>
          <a:endParaRPr lang="en-US" sz="1100"/>
        </a:p>
      </xdr:txBody>
    </xdr:sp>
    <xdr:clientData/>
  </xdr:twoCellAnchor>
  <xdr:twoCellAnchor>
    <xdr:from>
      <xdr:col>9</xdr:col>
      <xdr:colOff>203198</xdr:colOff>
      <xdr:row>7</xdr:row>
      <xdr:rowOff>67732</xdr:rowOff>
    </xdr:from>
    <xdr:to>
      <xdr:col>11</xdr:col>
      <xdr:colOff>304799</xdr:colOff>
      <xdr:row>11</xdr:row>
      <xdr:rowOff>8466</xdr:rowOff>
    </xdr:to>
    <xdr:sp macro="" textlink="">
      <xdr:nvSpPr>
        <xdr:cNvPr id="54" name="TextBox 53"/>
        <xdr:cNvSpPr txBox="1"/>
      </xdr:nvSpPr>
      <xdr:spPr>
        <a:xfrm>
          <a:off x="10413998" y="1347892"/>
          <a:ext cx="1701801" cy="717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FF0000"/>
              </a:solidFill>
            </a:rPr>
            <a:t>Enter</a:t>
          </a:r>
          <a:r>
            <a:rPr lang="en-US" sz="1100" baseline="0">
              <a:solidFill>
                <a:srgbClr val="FF0000"/>
              </a:solidFill>
            </a:rPr>
            <a:t> "+" (plus) or "-" (minus); </a:t>
          </a:r>
          <a:r>
            <a:rPr lang="en-US" sz="1100" i="1" baseline="0">
              <a:solidFill>
                <a:srgbClr val="FF0000"/>
              </a:solidFill>
            </a:rPr>
            <a:t>any other value </a:t>
          </a:r>
          <a:r>
            <a:rPr lang="en-US" sz="1100" baseline="0">
              <a:solidFill>
                <a:srgbClr val="FF0000"/>
              </a:solidFill>
            </a:rPr>
            <a:t>means "no shock"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499532</xdr:colOff>
      <xdr:row>10</xdr:row>
      <xdr:rowOff>169333</xdr:rowOff>
    </xdr:from>
    <xdr:to>
      <xdr:col>10</xdr:col>
      <xdr:colOff>448732</xdr:colOff>
      <xdr:row>12</xdr:row>
      <xdr:rowOff>177800</xdr:rowOff>
    </xdr:to>
    <xdr:sp macro="" textlink="">
      <xdr:nvSpPr>
        <xdr:cNvPr id="55" name="Right Arrow 54"/>
        <xdr:cNvSpPr/>
      </xdr:nvSpPr>
      <xdr:spPr>
        <a:xfrm rot="10800000">
          <a:off x="10710332" y="2020993"/>
          <a:ext cx="939800" cy="412327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34774</xdr:colOff>
      <xdr:row>36</xdr:row>
      <xdr:rowOff>166007</xdr:rowOff>
    </xdr:from>
    <xdr:to>
      <xdr:col>35</xdr:col>
      <xdr:colOff>586469</xdr:colOff>
      <xdr:row>88</xdr:row>
      <xdr:rowOff>15422</xdr:rowOff>
    </xdr:to>
    <xdr:sp macro="" textlink="">
      <xdr:nvSpPr>
        <xdr:cNvPr id="56" name="Rectangle 55"/>
        <xdr:cNvSpPr/>
      </xdr:nvSpPr>
      <xdr:spPr>
        <a:xfrm>
          <a:off x="18208474" y="6509657"/>
          <a:ext cx="9086095" cy="1000306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289560</xdr:colOff>
      <xdr:row>1</xdr:row>
      <xdr:rowOff>137160</xdr:rowOff>
    </xdr:from>
    <xdr:to>
      <xdr:col>20</xdr:col>
      <xdr:colOff>398326</xdr:colOff>
      <xdr:row>19</xdr:row>
      <xdr:rowOff>137160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387530</xdr:colOff>
      <xdr:row>20</xdr:row>
      <xdr:rowOff>128451</xdr:rowOff>
    </xdr:from>
    <xdr:to>
      <xdr:col>20</xdr:col>
      <xdr:colOff>407851</xdr:colOff>
      <xdr:row>37</xdr:row>
      <xdr:rowOff>130871</xdr:rowOff>
    </xdr:to>
    <xdr:graphicFrame macro="">
      <xdr:nvGraphicFramePr>
        <xdr:cNvPr id="59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104775</xdr:colOff>
      <xdr:row>78</xdr:row>
      <xdr:rowOff>0</xdr:rowOff>
    </xdr:from>
    <xdr:to>
      <xdr:col>16</xdr:col>
      <xdr:colOff>419100</xdr:colOff>
      <xdr:row>81</xdr:row>
      <xdr:rowOff>114300</xdr:rowOff>
    </xdr:to>
    <xdr:sp macro="" textlink="">
      <xdr:nvSpPr>
        <xdr:cNvPr id="9" name="Down Arrow 8"/>
        <xdr:cNvSpPr/>
      </xdr:nvSpPr>
      <xdr:spPr>
        <a:xfrm>
          <a:off x="14954250" y="13925550"/>
          <a:ext cx="314325" cy="7143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1714500</xdr:colOff>
      <xdr:row>33</xdr:row>
      <xdr:rowOff>38100</xdr:rowOff>
    </xdr:from>
    <xdr:to>
      <xdr:col>11</xdr:col>
      <xdr:colOff>523875</xdr:colOff>
      <xdr:row>88</xdr:row>
      <xdr:rowOff>38100</xdr:rowOff>
    </xdr:to>
    <xdr:sp macro="" textlink="">
      <xdr:nvSpPr>
        <xdr:cNvPr id="10" name="Rectangle 9"/>
        <xdr:cNvSpPr/>
      </xdr:nvSpPr>
      <xdr:spPr>
        <a:xfrm>
          <a:off x="1714500" y="5810250"/>
          <a:ext cx="10639425" cy="107251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0</xdr:colOff>
      <xdr:row>1</xdr:row>
      <xdr:rowOff>0</xdr:rowOff>
    </xdr:from>
    <xdr:to>
      <xdr:col>46</xdr:col>
      <xdr:colOff>276225</xdr:colOff>
      <xdr:row>59</xdr:row>
      <xdr:rowOff>95250</xdr:rowOff>
    </xdr:to>
    <xdr:sp macro="" textlink="">
      <xdr:nvSpPr>
        <xdr:cNvPr id="60" name="Rectangle 59"/>
        <xdr:cNvSpPr/>
      </xdr:nvSpPr>
      <xdr:spPr>
        <a:xfrm>
          <a:off x="23050500" y="190500"/>
          <a:ext cx="10639425" cy="107251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76200</xdr:rowOff>
    </xdr:from>
    <xdr:to>
      <xdr:col>0</xdr:col>
      <xdr:colOff>1123950</xdr:colOff>
      <xdr:row>39</xdr:row>
      <xdr:rowOff>38100</xdr:rowOff>
    </xdr:to>
    <xdr:sp macro="" textlink="">
      <xdr:nvSpPr>
        <xdr:cNvPr id="11" name="Rectangle 10"/>
        <xdr:cNvSpPr/>
      </xdr:nvSpPr>
      <xdr:spPr>
        <a:xfrm>
          <a:off x="0" y="76200"/>
          <a:ext cx="1123950" cy="6629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Right Brace 1"/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" name="Right Brace 2"/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" name="Right Brace 3"/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68</xdr:row>
      <xdr:rowOff>120649</xdr:rowOff>
    </xdr:from>
    <xdr:to>
      <xdr:col>4</xdr:col>
      <xdr:colOff>200025</xdr:colOff>
      <xdr:row>73</xdr:row>
      <xdr:rowOff>34924</xdr:rowOff>
    </xdr:to>
    <xdr:sp macro="" textlink="">
      <xdr:nvSpPr>
        <xdr:cNvPr id="5" name="Right Brace 4"/>
        <xdr:cNvSpPr/>
      </xdr:nvSpPr>
      <xdr:spPr>
        <a:xfrm>
          <a:off x="6576060" y="13013689"/>
          <a:ext cx="200025" cy="828675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6" name="Right Brace 5"/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" name="Right Brace 6"/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" name="Right Brace 7"/>
        <xdr:cNvSpPr/>
      </xdr:nvSpPr>
      <xdr:spPr>
        <a:xfrm rot="16200000">
          <a:off x="0" y="109728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0</xdr:rowOff>
        </xdr:from>
        <xdr:to>
          <xdr:col>0</xdr:col>
          <xdr:colOff>0</xdr:colOff>
          <xdr:row>38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114300</xdr:rowOff>
        </xdr:from>
        <xdr:to>
          <xdr:col>0</xdr:col>
          <xdr:colOff>0</xdr:colOff>
          <xdr:row>38</xdr:row>
          <xdr:rowOff>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22860</xdr:rowOff>
        </xdr:from>
        <xdr:to>
          <xdr:col>0</xdr:col>
          <xdr:colOff>0</xdr:colOff>
          <xdr:row>68</xdr:row>
          <xdr:rowOff>30480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0</xdr:rowOff>
        </xdr:from>
        <xdr:to>
          <xdr:col>0</xdr:col>
          <xdr:colOff>0</xdr:colOff>
          <xdr:row>68</xdr:row>
          <xdr:rowOff>60960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38100</xdr:rowOff>
        </xdr:from>
        <xdr:to>
          <xdr:col>0</xdr:col>
          <xdr:colOff>0</xdr:colOff>
          <xdr:row>68</xdr:row>
          <xdr:rowOff>60960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7620</xdr:rowOff>
        </xdr:from>
        <xdr:to>
          <xdr:col>0</xdr:col>
          <xdr:colOff>0</xdr:colOff>
          <xdr:row>68</xdr:row>
          <xdr:rowOff>22860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0</xdr:rowOff>
        </xdr:from>
        <xdr:to>
          <xdr:col>0</xdr:col>
          <xdr:colOff>0</xdr:colOff>
          <xdr:row>68</xdr:row>
          <xdr:rowOff>60960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38100</xdr:rowOff>
        </xdr:from>
        <xdr:to>
          <xdr:col>0</xdr:col>
          <xdr:colOff>0</xdr:colOff>
          <xdr:row>68</xdr:row>
          <xdr:rowOff>60960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56</xdr:row>
          <xdr:rowOff>0</xdr:rowOff>
        </xdr:from>
        <xdr:to>
          <xdr:col>3</xdr:col>
          <xdr:colOff>83820</xdr:colOff>
          <xdr:row>56</xdr:row>
          <xdr:rowOff>0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56</xdr:row>
          <xdr:rowOff>0</xdr:rowOff>
        </xdr:from>
        <xdr:to>
          <xdr:col>1</xdr:col>
          <xdr:colOff>190500</xdr:colOff>
          <xdr:row>56</xdr:row>
          <xdr:rowOff>0</xdr:rowOff>
        </xdr:to>
        <xdr:sp macro="" textlink="">
          <xdr:nvSpPr>
            <xdr:cNvPr id="6154" name="Object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731520</xdr:colOff>
          <xdr:row>56</xdr:row>
          <xdr:rowOff>0</xdr:rowOff>
        </xdr:from>
        <xdr:to>
          <xdr:col>2</xdr:col>
          <xdr:colOff>289560</xdr:colOff>
          <xdr:row>56</xdr:row>
          <xdr:rowOff>0</xdr:rowOff>
        </xdr:to>
        <xdr:sp macro="" textlink="">
          <xdr:nvSpPr>
            <xdr:cNvPr id="6155" name="Object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7620</xdr:rowOff>
        </xdr:from>
        <xdr:to>
          <xdr:col>0</xdr:col>
          <xdr:colOff>0</xdr:colOff>
          <xdr:row>68</xdr:row>
          <xdr:rowOff>22860</xdr:rowOff>
        </xdr:to>
        <xdr:sp macro="" textlink="">
          <xdr:nvSpPr>
            <xdr:cNvPr id="6156" name="Object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35</xdr:row>
          <xdr:rowOff>182880</xdr:rowOff>
        </xdr:from>
        <xdr:to>
          <xdr:col>2</xdr:col>
          <xdr:colOff>251460</xdr:colOff>
          <xdr:row>37</xdr:row>
          <xdr:rowOff>30480</xdr:rowOff>
        </xdr:to>
        <xdr:sp macro="" textlink="">
          <xdr:nvSpPr>
            <xdr:cNvPr id="6157" name="Object 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37</xdr:row>
          <xdr:rowOff>0</xdr:rowOff>
        </xdr:from>
        <xdr:to>
          <xdr:col>2</xdr:col>
          <xdr:colOff>708660</xdr:colOff>
          <xdr:row>38</xdr:row>
          <xdr:rowOff>38100</xdr:rowOff>
        </xdr:to>
        <xdr:sp macro="" textlink="">
          <xdr:nvSpPr>
            <xdr:cNvPr id="6158" name="Object 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1699260</xdr:colOff>
          <xdr:row>38</xdr:row>
          <xdr:rowOff>22860</xdr:rowOff>
        </xdr:from>
        <xdr:to>
          <xdr:col>2</xdr:col>
          <xdr:colOff>769620</xdr:colOff>
          <xdr:row>39</xdr:row>
          <xdr:rowOff>68580</xdr:rowOff>
        </xdr:to>
        <xdr:sp macro="" textlink="">
          <xdr:nvSpPr>
            <xdr:cNvPr id="6159" name="Object 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1783080</xdr:colOff>
          <xdr:row>39</xdr:row>
          <xdr:rowOff>30480</xdr:rowOff>
        </xdr:from>
        <xdr:to>
          <xdr:col>1</xdr:col>
          <xdr:colOff>2042160</xdr:colOff>
          <xdr:row>40</xdr:row>
          <xdr:rowOff>0</xdr:rowOff>
        </xdr:to>
        <xdr:sp macro="" textlink="">
          <xdr:nvSpPr>
            <xdr:cNvPr id="6160" name="Object 7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1973580</xdr:colOff>
          <xdr:row>68</xdr:row>
          <xdr:rowOff>30480</xdr:rowOff>
        </xdr:from>
        <xdr:to>
          <xdr:col>2</xdr:col>
          <xdr:colOff>685800</xdr:colOff>
          <xdr:row>70</xdr:row>
          <xdr:rowOff>76200</xdr:rowOff>
        </xdr:to>
        <xdr:sp macro="" textlink="">
          <xdr:nvSpPr>
            <xdr:cNvPr id="6161" name="Object 9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2035969</xdr:colOff>
      <xdr:row>66</xdr:row>
      <xdr:rowOff>95251</xdr:rowOff>
    </xdr:from>
    <xdr:to>
      <xdr:col>5</xdr:col>
      <xdr:colOff>476250</xdr:colOff>
      <xdr:row>67</xdr:row>
      <xdr:rowOff>178594</xdr:rowOff>
    </xdr:to>
    <xdr:sp macro="" textlink="">
      <xdr:nvSpPr>
        <xdr:cNvPr id="26" name="TextBox 25"/>
        <xdr:cNvSpPr txBox="1"/>
      </xdr:nvSpPr>
      <xdr:spPr>
        <a:xfrm>
          <a:off x="4718209" y="12622531"/>
          <a:ext cx="2791301" cy="266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(v) Calculating</a:t>
          </a:r>
          <a:r>
            <a:rPr lang="en-US" sz="1100" baseline="0"/>
            <a:t> Augmented Multiplier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2049780</xdr:colOff>
          <xdr:row>71</xdr:row>
          <xdr:rowOff>60960</xdr:rowOff>
        </xdr:from>
        <xdr:to>
          <xdr:col>2</xdr:col>
          <xdr:colOff>754380</xdr:colOff>
          <xdr:row>73</xdr:row>
          <xdr:rowOff>60960</xdr:rowOff>
        </xdr:to>
        <xdr:sp macro="" textlink="">
          <xdr:nvSpPr>
            <xdr:cNvPr id="6162" name="Object 10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69</xdr:row>
          <xdr:rowOff>22860</xdr:rowOff>
        </xdr:from>
        <xdr:to>
          <xdr:col>7</xdr:col>
          <xdr:colOff>365760</xdr:colOff>
          <xdr:row>71</xdr:row>
          <xdr:rowOff>152400</xdr:rowOff>
        </xdr:to>
        <xdr:sp macro="" textlink="">
          <xdr:nvSpPr>
            <xdr:cNvPr id="6163" name="Object 12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42</xdr:row>
          <xdr:rowOff>182880</xdr:rowOff>
        </xdr:from>
        <xdr:to>
          <xdr:col>2</xdr:col>
          <xdr:colOff>251460</xdr:colOff>
          <xdr:row>44</xdr:row>
          <xdr:rowOff>30480</xdr:rowOff>
        </xdr:to>
        <xdr:sp macro="" textlink="">
          <xdr:nvSpPr>
            <xdr:cNvPr id="6164" name="Object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44</xdr:row>
          <xdr:rowOff>0</xdr:rowOff>
        </xdr:from>
        <xdr:to>
          <xdr:col>2</xdr:col>
          <xdr:colOff>708660</xdr:colOff>
          <xdr:row>45</xdr:row>
          <xdr:rowOff>38100</xdr:rowOff>
        </xdr:to>
        <xdr:sp macro="" textlink="">
          <xdr:nvSpPr>
            <xdr:cNvPr id="6165" name="Object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1699260</xdr:colOff>
          <xdr:row>45</xdr:row>
          <xdr:rowOff>22860</xdr:rowOff>
        </xdr:from>
        <xdr:to>
          <xdr:col>2</xdr:col>
          <xdr:colOff>769620</xdr:colOff>
          <xdr:row>46</xdr:row>
          <xdr:rowOff>68580</xdr:rowOff>
        </xdr:to>
        <xdr:sp macro="" textlink="">
          <xdr:nvSpPr>
            <xdr:cNvPr id="6166" name="Object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1783080</xdr:colOff>
          <xdr:row>46</xdr:row>
          <xdr:rowOff>30480</xdr:rowOff>
        </xdr:from>
        <xdr:to>
          <xdr:col>1</xdr:col>
          <xdr:colOff>2042160</xdr:colOff>
          <xdr:row>47</xdr:row>
          <xdr:rowOff>30480</xdr:rowOff>
        </xdr:to>
        <xdr:sp macro="" textlink="">
          <xdr:nvSpPr>
            <xdr:cNvPr id="6167" name="Object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178594</xdr:colOff>
      <xdr:row>59</xdr:row>
      <xdr:rowOff>71436</xdr:rowOff>
    </xdr:from>
    <xdr:to>
      <xdr:col>4</xdr:col>
      <xdr:colOff>381000</xdr:colOff>
      <xdr:row>65</xdr:row>
      <xdr:rowOff>166686</xdr:rowOff>
    </xdr:to>
    <xdr:sp macro="" textlink="">
      <xdr:nvSpPr>
        <xdr:cNvPr id="33" name="Right Brace 32"/>
        <xdr:cNvSpPr/>
      </xdr:nvSpPr>
      <xdr:spPr>
        <a:xfrm>
          <a:off x="6754654" y="11196636"/>
          <a:ext cx="202406" cy="1299210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345281</xdr:colOff>
      <xdr:row>78</xdr:row>
      <xdr:rowOff>11907</xdr:rowOff>
    </xdr:from>
    <xdr:to>
      <xdr:col>1</xdr:col>
      <xdr:colOff>583406</xdr:colOff>
      <xdr:row>82</xdr:row>
      <xdr:rowOff>190501</xdr:rowOff>
    </xdr:to>
    <xdr:sp macro="" textlink="">
      <xdr:nvSpPr>
        <xdr:cNvPr id="34" name="Right Brace 33"/>
        <xdr:cNvSpPr/>
      </xdr:nvSpPr>
      <xdr:spPr>
        <a:xfrm>
          <a:off x="3027521" y="1657827"/>
          <a:ext cx="238125" cy="971074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750093</xdr:colOff>
      <xdr:row>79</xdr:row>
      <xdr:rowOff>190500</xdr:rowOff>
    </xdr:from>
    <xdr:to>
      <xdr:col>2</xdr:col>
      <xdr:colOff>250031</xdr:colOff>
      <xdr:row>81</xdr:row>
      <xdr:rowOff>71438</xdr:rowOff>
    </xdr:to>
    <xdr:sp macro="" textlink="">
      <xdr:nvSpPr>
        <xdr:cNvPr id="35" name="TextBox 34"/>
        <xdr:cNvSpPr txBox="1"/>
      </xdr:nvSpPr>
      <xdr:spPr>
        <a:xfrm>
          <a:off x="3432333" y="2019300"/>
          <a:ext cx="1625918" cy="292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Shocks</a:t>
          </a:r>
          <a:r>
            <a:rPr lang="en-US" sz="1100" baseline="0"/>
            <a:t> to equations</a:t>
          </a:r>
          <a:endParaRPr lang="en-US" sz="1100"/>
        </a:p>
      </xdr:txBody>
    </xdr:sp>
    <xdr:clientData/>
  </xdr:twoCellAnchor>
  <xdr:twoCellAnchor>
    <xdr:from>
      <xdr:col>1</xdr:col>
      <xdr:colOff>1345406</xdr:colOff>
      <xdr:row>34</xdr:row>
      <xdr:rowOff>0</xdr:rowOff>
    </xdr:from>
    <xdr:to>
      <xdr:col>8</xdr:col>
      <xdr:colOff>416719</xdr:colOff>
      <xdr:row>35</xdr:row>
      <xdr:rowOff>35718</xdr:rowOff>
    </xdr:to>
    <xdr:sp macro="" textlink="">
      <xdr:nvSpPr>
        <xdr:cNvPr id="36" name="TextBox 35"/>
        <xdr:cNvSpPr txBox="1"/>
      </xdr:nvSpPr>
      <xdr:spPr>
        <a:xfrm>
          <a:off x="4027646" y="6438900"/>
          <a:ext cx="5754053" cy="2185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1: Calculating equilibrium </a:t>
          </a:r>
          <a:r>
            <a:rPr lang="en-US" sz="1100" baseline="0"/>
            <a:t> output gap (ZLB not binding)</a:t>
          </a:r>
          <a:endParaRPr lang="en-US" sz="1100"/>
        </a:p>
      </xdr:txBody>
    </xdr:sp>
    <xdr:clientData/>
  </xdr:twoCellAnchor>
  <xdr:twoCellAnchor>
    <xdr:from>
      <xdr:col>5</xdr:col>
      <xdr:colOff>71438</xdr:colOff>
      <xdr:row>61</xdr:row>
      <xdr:rowOff>119062</xdr:rowOff>
    </xdr:from>
    <xdr:to>
      <xdr:col>8</xdr:col>
      <xdr:colOff>500062</xdr:colOff>
      <xdr:row>62</xdr:row>
      <xdr:rowOff>202405</xdr:rowOff>
    </xdr:to>
    <xdr:sp macro="" textlink="">
      <xdr:nvSpPr>
        <xdr:cNvPr id="37" name="TextBox 36"/>
        <xdr:cNvSpPr txBox="1"/>
      </xdr:nvSpPr>
      <xdr:spPr>
        <a:xfrm>
          <a:off x="7135178" y="11640502"/>
          <a:ext cx="2729864" cy="289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Constant across scenarios</a:t>
          </a:r>
        </a:p>
      </xdr:txBody>
    </xdr:sp>
    <xdr:clientData/>
  </xdr:twoCellAnchor>
  <xdr:twoCellAnchor>
    <xdr:from>
      <xdr:col>5</xdr:col>
      <xdr:colOff>0</xdr:colOff>
      <xdr:row>74</xdr:row>
      <xdr:rowOff>142875</xdr:rowOff>
    </xdr:from>
    <xdr:to>
      <xdr:col>8</xdr:col>
      <xdr:colOff>428624</xdr:colOff>
      <xdr:row>76</xdr:row>
      <xdr:rowOff>23812</xdr:rowOff>
    </xdr:to>
    <xdr:sp macro="" textlink="">
      <xdr:nvSpPr>
        <xdr:cNvPr id="38" name="TextBox 37"/>
        <xdr:cNvSpPr txBox="1"/>
      </xdr:nvSpPr>
      <xdr:spPr>
        <a:xfrm>
          <a:off x="7063740" y="14133195"/>
          <a:ext cx="2729864" cy="292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Constant across scenarios</a:t>
          </a:r>
        </a:p>
      </xdr:txBody>
    </xdr:sp>
    <xdr:clientData/>
  </xdr:twoCellAnchor>
  <xdr:twoCellAnchor>
    <xdr:from>
      <xdr:col>1</xdr:col>
      <xdr:colOff>1083467</xdr:colOff>
      <xdr:row>50</xdr:row>
      <xdr:rowOff>59532</xdr:rowOff>
    </xdr:from>
    <xdr:to>
      <xdr:col>8</xdr:col>
      <xdr:colOff>154780</xdr:colOff>
      <xdr:row>51</xdr:row>
      <xdr:rowOff>142876</xdr:rowOff>
    </xdr:to>
    <xdr:sp macro="" textlink="">
      <xdr:nvSpPr>
        <xdr:cNvPr id="39" name="TextBox 38"/>
        <xdr:cNvSpPr txBox="1"/>
      </xdr:nvSpPr>
      <xdr:spPr>
        <a:xfrm>
          <a:off x="3765707" y="9447372"/>
          <a:ext cx="5754053" cy="26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2: Substitute </a:t>
          </a:r>
          <a:r>
            <a:rPr lang="en-US" sz="1100" baseline="0"/>
            <a:t> gap</a:t>
          </a:r>
          <a:r>
            <a:rPr lang="en-US" sz="1100" baseline="30000"/>
            <a:t>eq </a:t>
          </a:r>
          <a:r>
            <a:rPr lang="en-US" sz="1100" baseline="0"/>
            <a:t>into RT and PC equations  (ZLB not constraining) </a:t>
          </a:r>
          <a:endParaRPr lang="en-US" sz="1100"/>
        </a:p>
      </xdr:txBody>
    </xdr:sp>
    <xdr:clientData/>
  </xdr:twoCellAnchor>
  <xdr:twoCellAnchor>
    <xdr:from>
      <xdr:col>1</xdr:col>
      <xdr:colOff>1932781</xdr:colOff>
      <xdr:row>16</xdr:row>
      <xdr:rowOff>14447</xdr:rowOff>
    </xdr:from>
    <xdr:to>
      <xdr:col>2</xdr:col>
      <xdr:colOff>50006</xdr:colOff>
      <xdr:row>21</xdr:row>
      <xdr:rowOff>20321</xdr:rowOff>
    </xdr:to>
    <xdr:sp macro="" textlink="">
      <xdr:nvSpPr>
        <xdr:cNvPr id="40" name="Right Brace 39"/>
        <xdr:cNvSpPr/>
      </xdr:nvSpPr>
      <xdr:spPr>
        <a:xfrm>
          <a:off x="2555081" y="2960847"/>
          <a:ext cx="238125" cy="894874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46513</xdr:colOff>
      <xdr:row>17</xdr:row>
      <xdr:rowOff>57626</xdr:rowOff>
    </xdr:from>
    <xdr:to>
      <xdr:col>3</xdr:col>
      <xdr:colOff>53340</xdr:colOff>
      <xdr:row>20</xdr:row>
      <xdr:rowOff>91440</xdr:rowOff>
    </xdr:to>
    <xdr:sp macro="" textlink="">
      <xdr:nvSpPr>
        <xdr:cNvPr id="41" name="TextBox 40"/>
        <xdr:cNvSpPr txBox="1"/>
      </xdr:nvSpPr>
      <xdr:spPr>
        <a:xfrm>
          <a:off x="4854733" y="3235166"/>
          <a:ext cx="989807" cy="5824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Qualitative description</a:t>
          </a:r>
        </a:p>
      </xdr:txBody>
    </xdr:sp>
    <xdr:clientData/>
  </xdr:twoCellAnchor>
  <xdr:twoCellAnchor>
    <xdr:from>
      <xdr:col>1</xdr:col>
      <xdr:colOff>1995394</xdr:colOff>
      <xdr:row>3</xdr:row>
      <xdr:rowOff>51922</xdr:rowOff>
    </xdr:from>
    <xdr:to>
      <xdr:col>8</xdr:col>
      <xdr:colOff>70970</xdr:colOff>
      <xdr:row>6</xdr:row>
      <xdr:rowOff>114300</xdr:rowOff>
    </xdr:to>
    <xdr:sp macro="" textlink="">
      <xdr:nvSpPr>
        <xdr:cNvPr id="42" name="TextBox 41"/>
        <xdr:cNvSpPr txBox="1"/>
      </xdr:nvSpPr>
      <xdr:spPr>
        <a:xfrm>
          <a:off x="4679327" y="610722"/>
          <a:ext cx="4764243" cy="621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The</a:t>
          </a:r>
          <a:r>
            <a:rPr lang="en-US" sz="1100" baseline="0"/>
            <a:t> IS/RT/PC Model: Qualitative Results</a:t>
          </a:r>
        </a:p>
        <a:p>
          <a:pPr algn="ctr"/>
          <a:r>
            <a:rPr lang="en-US" sz="1100" baseline="0"/>
            <a:t>Nominal interest rate above zero</a:t>
          </a:r>
          <a:endParaRPr lang="en-US" sz="1100"/>
        </a:p>
      </xdr:txBody>
    </xdr:sp>
    <xdr:clientData/>
  </xdr:twoCellAnchor>
  <xdr:twoCellAnchor>
    <xdr:from>
      <xdr:col>12</xdr:col>
      <xdr:colOff>9526</xdr:colOff>
      <xdr:row>7</xdr:row>
      <xdr:rowOff>0</xdr:rowOff>
    </xdr:from>
    <xdr:to>
      <xdr:col>20</xdr:col>
      <xdr:colOff>127000</xdr:colOff>
      <xdr:row>25</xdr:row>
      <xdr:rowOff>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8468</xdr:colOff>
      <xdr:row>25</xdr:row>
      <xdr:rowOff>152400</xdr:rowOff>
    </xdr:from>
    <xdr:to>
      <xdr:col>20</xdr:col>
      <xdr:colOff>135468</xdr:colOff>
      <xdr:row>42</xdr:row>
      <xdr:rowOff>143934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50800</xdr:colOff>
      <xdr:row>85</xdr:row>
      <xdr:rowOff>82550</xdr:rowOff>
    </xdr:from>
    <xdr:to>
      <xdr:col>89</xdr:col>
      <xdr:colOff>95250</xdr:colOff>
      <xdr:row>155</xdr:row>
      <xdr:rowOff>57150</xdr:rowOff>
    </xdr:to>
    <xdr:sp macro="" textlink="">
      <xdr:nvSpPr>
        <xdr:cNvPr id="45" name="Rectangle 44"/>
        <xdr:cNvSpPr/>
      </xdr:nvSpPr>
      <xdr:spPr>
        <a:xfrm>
          <a:off x="30401260" y="16153130"/>
          <a:ext cx="29305250" cy="127762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63500</xdr:colOff>
      <xdr:row>79</xdr:row>
      <xdr:rowOff>139700</xdr:rowOff>
    </xdr:from>
    <xdr:to>
      <xdr:col>10</xdr:col>
      <xdr:colOff>12700</xdr:colOff>
      <xdr:row>81</xdr:row>
      <xdr:rowOff>139700</xdr:rowOff>
    </xdr:to>
    <xdr:sp macro="" textlink="">
      <xdr:nvSpPr>
        <xdr:cNvPr id="46" name="Right Arrow 45"/>
        <xdr:cNvSpPr/>
      </xdr:nvSpPr>
      <xdr:spPr>
        <a:xfrm rot="10800000">
          <a:off x="10274300" y="1968500"/>
          <a:ext cx="939800" cy="41148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817034</xdr:colOff>
      <xdr:row>77</xdr:row>
      <xdr:rowOff>59266</xdr:rowOff>
    </xdr:from>
    <xdr:to>
      <xdr:col>10</xdr:col>
      <xdr:colOff>465667</xdr:colOff>
      <xdr:row>79</xdr:row>
      <xdr:rowOff>160865</xdr:rowOff>
    </xdr:to>
    <xdr:sp macro="" textlink="">
      <xdr:nvSpPr>
        <xdr:cNvPr id="47" name="TextBox 46"/>
        <xdr:cNvSpPr txBox="1"/>
      </xdr:nvSpPr>
      <xdr:spPr>
        <a:xfrm>
          <a:off x="10182014" y="1522306"/>
          <a:ext cx="1485053" cy="4673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FF0000"/>
              </a:solidFill>
            </a:rPr>
            <a:t>Enter</a:t>
          </a:r>
          <a:r>
            <a:rPr lang="en-US" sz="1100" baseline="0">
              <a:solidFill>
                <a:srgbClr val="FF0000"/>
              </a:solidFill>
            </a:rPr>
            <a:t> your numbers-- with a percent sign.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431800</xdr:colOff>
      <xdr:row>21</xdr:row>
      <xdr:rowOff>148169</xdr:rowOff>
    </xdr:from>
    <xdr:to>
      <xdr:col>7</xdr:col>
      <xdr:colOff>558800</xdr:colOff>
      <xdr:row>23</xdr:row>
      <xdr:rowOff>101601</xdr:rowOff>
    </xdr:to>
    <xdr:sp macro="" textlink="">
      <xdr:nvSpPr>
        <xdr:cNvPr id="49" name="TextBox 48"/>
        <xdr:cNvSpPr txBox="1"/>
      </xdr:nvSpPr>
      <xdr:spPr>
        <a:xfrm>
          <a:off x="5232400" y="4085169"/>
          <a:ext cx="3683000" cy="3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Results: describing</a:t>
          </a:r>
          <a:r>
            <a:rPr lang="en-US" sz="1100" baseline="0"/>
            <a:t> the effects of shocks on the economy.</a:t>
          </a:r>
          <a:endParaRPr lang="en-US" sz="1100"/>
        </a:p>
      </xdr:txBody>
    </xdr:sp>
    <xdr:clientData/>
  </xdr:twoCellAnchor>
  <xdr:twoCellAnchor>
    <xdr:from>
      <xdr:col>1</xdr:col>
      <xdr:colOff>1739053</xdr:colOff>
      <xdr:row>26</xdr:row>
      <xdr:rowOff>89018</xdr:rowOff>
    </xdr:from>
    <xdr:to>
      <xdr:col>2</xdr:col>
      <xdr:colOff>781473</xdr:colOff>
      <xdr:row>31</xdr:row>
      <xdr:rowOff>176954</xdr:rowOff>
    </xdr:to>
    <xdr:sp macro="" textlink="">
      <xdr:nvSpPr>
        <xdr:cNvPr id="50" name="TextBox 49"/>
        <xdr:cNvSpPr txBox="1"/>
      </xdr:nvSpPr>
      <xdr:spPr>
        <a:xfrm>
          <a:off x="4421293" y="4912478"/>
          <a:ext cx="1168400" cy="1093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Results -</a:t>
          </a:r>
        </a:p>
        <a:p>
          <a:pPr algn="ctr"/>
          <a:r>
            <a:rPr lang="en-US" sz="1100"/>
            <a:t>core macroeconomic variables</a:t>
          </a:r>
        </a:p>
      </xdr:txBody>
    </xdr:sp>
    <xdr:clientData/>
  </xdr:twoCellAnchor>
  <xdr:twoCellAnchor>
    <xdr:from>
      <xdr:col>1</xdr:col>
      <xdr:colOff>1452034</xdr:colOff>
      <xdr:row>26</xdr:row>
      <xdr:rowOff>98213</xdr:rowOff>
    </xdr:from>
    <xdr:to>
      <xdr:col>1</xdr:col>
      <xdr:colOff>1690159</xdr:colOff>
      <xdr:row>31</xdr:row>
      <xdr:rowOff>65140</xdr:rowOff>
    </xdr:to>
    <xdr:sp macro="" textlink="">
      <xdr:nvSpPr>
        <xdr:cNvPr id="51" name="Right Brace 50"/>
        <xdr:cNvSpPr/>
      </xdr:nvSpPr>
      <xdr:spPr>
        <a:xfrm>
          <a:off x="4134274" y="4921673"/>
          <a:ext cx="238125" cy="972767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1917541</xdr:colOff>
      <xdr:row>8</xdr:row>
      <xdr:rowOff>27147</xdr:rowOff>
    </xdr:from>
    <xdr:to>
      <xdr:col>2</xdr:col>
      <xdr:colOff>34766</xdr:colOff>
      <xdr:row>12</xdr:row>
      <xdr:rowOff>200661</xdr:rowOff>
    </xdr:to>
    <xdr:sp macro="" textlink="">
      <xdr:nvSpPr>
        <xdr:cNvPr id="52" name="Right Brace 51"/>
        <xdr:cNvSpPr/>
      </xdr:nvSpPr>
      <xdr:spPr>
        <a:xfrm>
          <a:off x="3225641" y="1449547"/>
          <a:ext cx="238125" cy="960914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102393</xdr:colOff>
      <xdr:row>9</xdr:row>
      <xdr:rowOff>83820</xdr:rowOff>
    </xdr:from>
    <xdr:to>
      <xdr:col>2</xdr:col>
      <xdr:colOff>838200</xdr:colOff>
      <xdr:row>11</xdr:row>
      <xdr:rowOff>129540</xdr:rowOff>
    </xdr:to>
    <xdr:sp macro="" textlink="">
      <xdr:nvSpPr>
        <xdr:cNvPr id="53" name="TextBox 52"/>
        <xdr:cNvSpPr txBox="1"/>
      </xdr:nvSpPr>
      <xdr:spPr>
        <a:xfrm>
          <a:off x="4910613" y="1729740"/>
          <a:ext cx="735807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Shocks</a:t>
          </a:r>
          <a:r>
            <a:rPr lang="en-US" sz="1100" baseline="0"/>
            <a:t> to equations</a:t>
          </a:r>
          <a:endParaRPr lang="en-US" sz="1100"/>
        </a:p>
      </xdr:txBody>
    </xdr:sp>
    <xdr:clientData/>
  </xdr:twoCellAnchor>
  <xdr:twoCellAnchor>
    <xdr:from>
      <xdr:col>9</xdr:col>
      <xdr:colOff>203198</xdr:colOff>
      <xdr:row>7</xdr:row>
      <xdr:rowOff>67732</xdr:rowOff>
    </xdr:from>
    <xdr:to>
      <xdr:col>11</xdr:col>
      <xdr:colOff>304799</xdr:colOff>
      <xdr:row>11</xdr:row>
      <xdr:rowOff>8466</xdr:rowOff>
    </xdr:to>
    <xdr:sp macro="" textlink="">
      <xdr:nvSpPr>
        <xdr:cNvPr id="54" name="TextBox 53"/>
        <xdr:cNvSpPr txBox="1"/>
      </xdr:nvSpPr>
      <xdr:spPr>
        <a:xfrm>
          <a:off x="10422465" y="1371599"/>
          <a:ext cx="1701801" cy="719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FF0000"/>
              </a:solidFill>
            </a:rPr>
            <a:t>Enter</a:t>
          </a:r>
          <a:r>
            <a:rPr lang="en-US" sz="1100" baseline="0">
              <a:solidFill>
                <a:srgbClr val="FF0000"/>
              </a:solidFill>
            </a:rPr>
            <a:t> "+" (plus) or "-" (minus); </a:t>
          </a:r>
          <a:r>
            <a:rPr lang="en-US" sz="1100" i="1" baseline="0">
              <a:solidFill>
                <a:srgbClr val="FF0000"/>
              </a:solidFill>
            </a:rPr>
            <a:t>any other value </a:t>
          </a:r>
          <a:r>
            <a:rPr lang="en-US" sz="1100" baseline="0">
              <a:solidFill>
                <a:srgbClr val="FF0000"/>
              </a:solidFill>
            </a:rPr>
            <a:t>means "no shock"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499532</xdr:colOff>
      <xdr:row>10</xdr:row>
      <xdr:rowOff>169333</xdr:rowOff>
    </xdr:from>
    <xdr:to>
      <xdr:col>10</xdr:col>
      <xdr:colOff>448732</xdr:colOff>
      <xdr:row>12</xdr:row>
      <xdr:rowOff>177800</xdr:rowOff>
    </xdr:to>
    <xdr:sp macro="" textlink="">
      <xdr:nvSpPr>
        <xdr:cNvPr id="55" name="Right Arrow 54"/>
        <xdr:cNvSpPr/>
      </xdr:nvSpPr>
      <xdr:spPr>
        <a:xfrm rot="10800000">
          <a:off x="10718799" y="2048933"/>
          <a:ext cx="939800" cy="40640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886581</xdr:colOff>
      <xdr:row>33</xdr:row>
      <xdr:rowOff>157843</xdr:rowOff>
    </xdr:from>
    <xdr:to>
      <xdr:col>9</xdr:col>
      <xdr:colOff>205015</xdr:colOff>
      <xdr:row>85</xdr:row>
      <xdr:rowOff>61686</xdr:rowOff>
    </xdr:to>
    <xdr:sp macro="" textlink="">
      <xdr:nvSpPr>
        <xdr:cNvPr id="9" name="Rectangle 8"/>
        <xdr:cNvSpPr/>
      </xdr:nvSpPr>
      <xdr:spPr>
        <a:xfrm>
          <a:off x="886581" y="6417129"/>
          <a:ext cx="9518348" cy="987515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293914</xdr:colOff>
      <xdr:row>72</xdr:row>
      <xdr:rowOff>21771</xdr:rowOff>
    </xdr:from>
    <xdr:to>
      <xdr:col>16</xdr:col>
      <xdr:colOff>391886</xdr:colOff>
      <xdr:row>85</xdr:row>
      <xdr:rowOff>163286</xdr:rowOff>
    </xdr:to>
    <xdr:sp macro="" textlink="">
      <xdr:nvSpPr>
        <xdr:cNvPr id="10" name="Rectangle 9"/>
        <xdr:cNvSpPr/>
      </xdr:nvSpPr>
      <xdr:spPr>
        <a:xfrm>
          <a:off x="9644743" y="13705114"/>
          <a:ext cx="5595257" cy="268877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76200</xdr:colOff>
      <xdr:row>68</xdr:row>
      <xdr:rowOff>76200</xdr:rowOff>
    </xdr:from>
    <xdr:to>
      <xdr:col>42</xdr:col>
      <xdr:colOff>152400</xdr:colOff>
      <xdr:row>177</xdr:row>
      <xdr:rowOff>76200</xdr:rowOff>
    </xdr:to>
    <xdr:sp macro="" textlink="">
      <xdr:nvSpPr>
        <xdr:cNvPr id="11" name="Rectangle 10"/>
        <xdr:cNvSpPr/>
      </xdr:nvSpPr>
      <xdr:spPr>
        <a:xfrm>
          <a:off x="4876800" y="12039600"/>
          <a:ext cx="26136600" cy="17145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177800</xdr:colOff>
      <xdr:row>1</xdr:row>
      <xdr:rowOff>165100</xdr:rowOff>
    </xdr:from>
    <xdr:to>
      <xdr:col>31</xdr:col>
      <xdr:colOff>317500</xdr:colOff>
      <xdr:row>9</xdr:row>
      <xdr:rowOff>152399</xdr:rowOff>
    </xdr:to>
    <xdr:sp macro="" textlink="">
      <xdr:nvSpPr>
        <xdr:cNvPr id="60" name="TextBox 59"/>
        <xdr:cNvSpPr txBox="1"/>
      </xdr:nvSpPr>
      <xdr:spPr>
        <a:xfrm>
          <a:off x="18097500" y="342900"/>
          <a:ext cx="4406900" cy="1409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0"/>
            <a:t>Evan</a:t>
          </a:r>
          <a:r>
            <a:rPr lang="en-US" sz="1600" b="0" baseline="0"/>
            <a:t> Tanner</a:t>
          </a:r>
        </a:p>
        <a:p>
          <a:pPr algn="ctr"/>
          <a:r>
            <a:rPr lang="en-US" sz="1600" b="0" i="1" baseline="0"/>
            <a:t>evan.tanner@yahoo.com</a:t>
          </a:r>
        </a:p>
        <a:p>
          <a:pPr algn="ctr"/>
          <a:r>
            <a:rPr lang="en-US" sz="1600" b="0" baseline="0"/>
            <a:t>(c) 2015 All Rights Reserved</a:t>
          </a:r>
        </a:p>
        <a:p>
          <a:pPr algn="ctr"/>
          <a:r>
            <a:rPr lang="en-US" sz="1600" b="0" baseline="0"/>
            <a:t>Do not distribute without author's permission.</a:t>
          </a:r>
          <a:endParaRPr lang="en-US" sz="1600" b="0"/>
        </a:p>
      </xdr:txBody>
    </xdr:sp>
    <xdr:clientData/>
  </xdr:twoCellAnchor>
  <xdr:twoCellAnchor>
    <xdr:from>
      <xdr:col>24</xdr:col>
      <xdr:colOff>406400</xdr:colOff>
      <xdr:row>9</xdr:row>
      <xdr:rowOff>152401</xdr:rowOff>
    </xdr:from>
    <xdr:to>
      <xdr:col>31</xdr:col>
      <xdr:colOff>546100</xdr:colOff>
      <xdr:row>11</xdr:row>
      <xdr:rowOff>101601</xdr:rowOff>
    </xdr:to>
    <xdr:sp macro="" textlink="">
      <xdr:nvSpPr>
        <xdr:cNvPr id="61" name="TextBox 60">
          <a:hlinkClick xmlns:r="http://schemas.openxmlformats.org/officeDocument/2006/relationships" r:id="rId3"/>
        </xdr:cNvPr>
        <xdr:cNvSpPr txBox="1"/>
      </xdr:nvSpPr>
      <xdr:spPr>
        <a:xfrm>
          <a:off x="18326100" y="1752601"/>
          <a:ext cx="4406900" cy="3556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 b="0"/>
            <a:t>PRESS HERE FOR LINK</a:t>
          </a:r>
          <a:r>
            <a:rPr lang="en-US" sz="1600" b="0" baseline="0"/>
            <a:t> </a:t>
          </a:r>
          <a:r>
            <a:rPr lang="en-US" sz="1600" b="0"/>
            <a:t>to explanatory videos!</a:t>
          </a:r>
        </a:p>
      </xdr:txBody>
    </xdr:sp>
    <xdr:clientData/>
  </xdr:twoCellAnchor>
  <xdr:twoCellAnchor>
    <xdr:from>
      <xdr:col>24</xdr:col>
      <xdr:colOff>419100</xdr:colOff>
      <xdr:row>12</xdr:row>
      <xdr:rowOff>152400</xdr:rowOff>
    </xdr:from>
    <xdr:to>
      <xdr:col>32</xdr:col>
      <xdr:colOff>38100</xdr:colOff>
      <xdr:row>16</xdr:row>
      <xdr:rowOff>127000</xdr:rowOff>
    </xdr:to>
    <xdr:sp macro="" textlink="">
      <xdr:nvSpPr>
        <xdr:cNvPr id="12" name="TextBox 11"/>
        <xdr:cNvSpPr txBox="1"/>
      </xdr:nvSpPr>
      <xdr:spPr>
        <a:xfrm>
          <a:off x="18338800" y="2362200"/>
          <a:ext cx="4495800" cy="711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For more information: Links to textbook and supplemenatry website:</a:t>
          </a:r>
        </a:p>
      </xdr:txBody>
    </xdr:sp>
    <xdr:clientData/>
  </xdr:twoCellAnchor>
  <xdr:twoCellAnchor editAs="oneCell">
    <xdr:from>
      <xdr:col>25</xdr:col>
      <xdr:colOff>0</xdr:colOff>
      <xdr:row>18</xdr:row>
      <xdr:rowOff>0</xdr:rowOff>
    </xdr:from>
    <xdr:to>
      <xdr:col>30</xdr:col>
      <xdr:colOff>32657</xdr:colOff>
      <xdr:row>27</xdr:row>
      <xdr:rowOff>108495</xdr:rowOff>
    </xdr:to>
    <xdr:pic>
      <xdr:nvPicPr>
        <xdr:cNvPr id="63" name="Picture 6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9300" y="3302000"/>
          <a:ext cx="3080657" cy="173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29</xdr:row>
      <xdr:rowOff>0</xdr:rowOff>
    </xdr:from>
    <xdr:to>
      <xdr:col>30</xdr:col>
      <xdr:colOff>55311</xdr:colOff>
      <xdr:row>34</xdr:row>
      <xdr:rowOff>4338</xdr:rowOff>
    </xdr:to>
    <xdr:pic>
      <xdr:nvPicPr>
        <xdr:cNvPr id="64" name="Picture 63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29300" y="5334000"/>
          <a:ext cx="3103311" cy="9187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ions\Amber\Historical%20Budget%20Data\January%202011\Historicaltables2011_with%20MAD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n/Desktop/STAGE1AREVAMPAUG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MB Data"/>
      <sheetName val="MAD Data"/>
      <sheetName val="as % of GDP"/>
      <sheetName val="Detail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</sheetNames>
    <sheetDataSet>
      <sheetData sheetId="0">
        <row r="24">
          <cell r="B24">
            <v>1971</v>
          </cell>
        </row>
        <row r="25">
          <cell r="B25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ges"/>
      <sheetName val="STAGE Ia Interface"/>
      <sheetName val="Stage Ib Interface"/>
      <sheetName val="Stage IIa Interface"/>
      <sheetName val="Stage IIb Interface"/>
      <sheetName val="Stage III Interface"/>
      <sheetName val="Parameter Sheet"/>
      <sheetName val="ALTi"/>
      <sheetName val="ALTii"/>
      <sheetName val="ALTiiOLD"/>
      <sheetName val="Sheet2"/>
      <sheetName val="PARAMETERS"/>
      <sheetName val="Sheet1"/>
      <sheetName val="Assumptions and Main Calcs"/>
      <sheetName val="Charts Non Extreme"/>
      <sheetName val="Charts ZLB Extreme Value"/>
      <sheetName val="Parametric Assumptions"/>
      <sheetName val="Sheet10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10.bin"/><Relationship Id="rId26" Type="http://schemas.openxmlformats.org/officeDocument/2006/relationships/image" Target="../media/image8.emf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3.bin"/><Relationship Id="rId34" Type="http://schemas.openxmlformats.org/officeDocument/2006/relationships/image" Target="../media/image12.e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9.bin"/><Relationship Id="rId25" Type="http://schemas.openxmlformats.org/officeDocument/2006/relationships/oleObject" Target="../embeddings/oleObject15.bin"/><Relationship Id="rId33" Type="http://schemas.openxmlformats.org/officeDocument/2006/relationships/oleObject" Target="../embeddings/oleObject19.bin"/><Relationship Id="rId38" Type="http://schemas.openxmlformats.org/officeDocument/2006/relationships/oleObject" Target="../embeddings/oleObject2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8.bin"/><Relationship Id="rId20" Type="http://schemas.openxmlformats.org/officeDocument/2006/relationships/oleObject" Target="../embeddings/oleObject12.bin"/><Relationship Id="rId29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image" Target="../media/image7.emf"/><Relationship Id="rId32" Type="http://schemas.openxmlformats.org/officeDocument/2006/relationships/image" Target="../media/image11.emf"/><Relationship Id="rId37" Type="http://schemas.openxmlformats.org/officeDocument/2006/relationships/oleObject" Target="../embeddings/oleObject22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4.bin"/><Relationship Id="rId28" Type="http://schemas.openxmlformats.org/officeDocument/2006/relationships/image" Target="../media/image9.emf"/><Relationship Id="rId36" Type="http://schemas.openxmlformats.org/officeDocument/2006/relationships/oleObject" Target="../embeddings/oleObject21.bin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11.bin"/><Relationship Id="rId31" Type="http://schemas.openxmlformats.org/officeDocument/2006/relationships/oleObject" Target="../embeddings/oleObject18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image" Target="../media/image6.emf"/><Relationship Id="rId27" Type="http://schemas.openxmlformats.org/officeDocument/2006/relationships/oleObject" Target="../embeddings/oleObject16.bin"/><Relationship Id="rId30" Type="http://schemas.openxmlformats.org/officeDocument/2006/relationships/image" Target="../media/image10.emf"/><Relationship Id="rId35" Type="http://schemas.openxmlformats.org/officeDocument/2006/relationships/oleObject" Target="../embeddings/oleObject2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6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33.bin"/><Relationship Id="rId26" Type="http://schemas.openxmlformats.org/officeDocument/2006/relationships/image" Target="../media/image8.emf"/><Relationship Id="rId3" Type="http://schemas.openxmlformats.org/officeDocument/2006/relationships/vmlDrawing" Target="../drawings/vmlDrawing2.vml"/><Relationship Id="rId21" Type="http://schemas.openxmlformats.org/officeDocument/2006/relationships/oleObject" Target="../embeddings/oleObject36.bin"/><Relationship Id="rId34" Type="http://schemas.openxmlformats.org/officeDocument/2006/relationships/image" Target="../media/image12.e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28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38.bin"/><Relationship Id="rId33" Type="http://schemas.openxmlformats.org/officeDocument/2006/relationships/oleObject" Target="../embeddings/oleObject42.bin"/><Relationship Id="rId38" Type="http://schemas.openxmlformats.org/officeDocument/2006/relationships/oleObject" Target="../embeddings/oleObject46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29" Type="http://schemas.openxmlformats.org/officeDocument/2006/relationships/oleObject" Target="../embeddings/oleObject40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5.bin"/><Relationship Id="rId11" Type="http://schemas.openxmlformats.org/officeDocument/2006/relationships/image" Target="../media/image4.wmf"/><Relationship Id="rId24" Type="http://schemas.openxmlformats.org/officeDocument/2006/relationships/image" Target="../media/image7.emf"/><Relationship Id="rId32" Type="http://schemas.openxmlformats.org/officeDocument/2006/relationships/image" Target="../media/image11.emf"/><Relationship Id="rId37" Type="http://schemas.openxmlformats.org/officeDocument/2006/relationships/oleObject" Target="../embeddings/oleObject45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7.bin"/><Relationship Id="rId28" Type="http://schemas.openxmlformats.org/officeDocument/2006/relationships/image" Target="../media/image9.emf"/><Relationship Id="rId36" Type="http://schemas.openxmlformats.org/officeDocument/2006/relationships/oleObject" Target="../embeddings/oleObject44.bin"/><Relationship Id="rId10" Type="http://schemas.openxmlformats.org/officeDocument/2006/relationships/oleObject" Target="../embeddings/oleObject27.bin"/><Relationship Id="rId19" Type="http://schemas.openxmlformats.org/officeDocument/2006/relationships/oleObject" Target="../embeddings/oleObject34.bin"/><Relationship Id="rId31" Type="http://schemas.openxmlformats.org/officeDocument/2006/relationships/oleObject" Target="../embeddings/oleObject41.bin"/><Relationship Id="rId4" Type="http://schemas.openxmlformats.org/officeDocument/2006/relationships/oleObject" Target="../embeddings/oleObject24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29.bin"/><Relationship Id="rId22" Type="http://schemas.openxmlformats.org/officeDocument/2006/relationships/image" Target="../media/image6.emf"/><Relationship Id="rId27" Type="http://schemas.openxmlformats.org/officeDocument/2006/relationships/oleObject" Target="../embeddings/oleObject39.bin"/><Relationship Id="rId30" Type="http://schemas.openxmlformats.org/officeDocument/2006/relationships/image" Target="../media/image10.emf"/><Relationship Id="rId35" Type="http://schemas.openxmlformats.org/officeDocument/2006/relationships/oleObject" Target="../embeddings/oleObject4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3:AI155"/>
  <sheetViews>
    <sheetView showGridLines="0" zoomScale="80" zoomScaleNormal="80" workbookViewId="0">
      <selection activeCell="K23" sqref="K23"/>
    </sheetView>
  </sheetViews>
  <sheetFormatPr defaultRowHeight="14.4" x14ac:dyDescent="0.3"/>
  <cols>
    <col min="1" max="1" width="16.88671875" customWidth="1"/>
    <col min="2" max="2" width="31" customWidth="1"/>
    <col min="3" max="3" width="14.33203125" customWidth="1"/>
    <col min="4" max="4" width="11.44140625" bestFit="1" customWidth="1"/>
    <col min="5" max="5" width="7.109375" customWidth="1"/>
    <col min="6" max="6" width="6.5546875" customWidth="1"/>
    <col min="7" max="7" width="12.5546875" customWidth="1"/>
    <col min="8" max="8" width="14.44140625" customWidth="1"/>
    <col min="9" max="9" width="12.33203125" customWidth="1"/>
    <col min="10" max="10" width="14.44140625" customWidth="1"/>
    <col min="19" max="19" width="12.5546875" customWidth="1"/>
  </cols>
  <sheetData>
    <row r="3" spans="1:26" x14ac:dyDescent="0.3">
      <c r="O3" s="2"/>
      <c r="P3" s="2"/>
      <c r="Q3" s="2"/>
      <c r="R3" s="2"/>
      <c r="S3" s="2"/>
      <c r="T3" s="2"/>
      <c r="U3" s="2"/>
    </row>
    <row r="4" spans="1:26" x14ac:dyDescent="0.3">
      <c r="O4" s="2"/>
      <c r="P4" s="2"/>
      <c r="Q4" s="2"/>
      <c r="R4" s="2"/>
      <c r="S4" s="2"/>
      <c r="T4" s="2"/>
      <c r="U4" s="2"/>
    </row>
    <row r="5" spans="1:26" x14ac:dyDescent="0.3">
      <c r="O5" s="2"/>
      <c r="P5" s="2"/>
      <c r="Q5" s="2"/>
      <c r="R5" s="2"/>
      <c r="S5" s="2"/>
      <c r="T5" s="2"/>
      <c r="U5" s="2"/>
    </row>
    <row r="6" spans="1:26" x14ac:dyDescent="0.3">
      <c r="G6" s="1"/>
      <c r="O6" s="2"/>
      <c r="P6" s="2"/>
      <c r="Q6" s="2"/>
      <c r="R6" s="2"/>
      <c r="S6" s="2"/>
      <c r="T6" s="2"/>
      <c r="U6" s="2"/>
    </row>
    <row r="7" spans="1:26" x14ac:dyDescent="0.3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3">
      <c r="B8" s="3"/>
      <c r="C8" s="3"/>
      <c r="D8" s="3" t="s">
        <v>0</v>
      </c>
      <c r="E8" s="3"/>
      <c r="F8" s="3"/>
      <c r="G8" s="4" t="s">
        <v>1</v>
      </c>
      <c r="H8" s="3"/>
      <c r="I8" s="4" t="s">
        <v>2</v>
      </c>
      <c r="J8" s="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3.4" x14ac:dyDescent="0.45">
      <c r="A9" s="3" t="s">
        <v>3</v>
      </c>
      <c r="B9" s="3" t="s">
        <v>50</v>
      </c>
      <c r="C9" s="3"/>
      <c r="D9" s="34" t="s">
        <v>47</v>
      </c>
      <c r="E9" s="7"/>
      <c r="F9" s="7"/>
      <c r="G9" s="43"/>
      <c r="H9" s="7"/>
      <c r="I9" s="44"/>
      <c r="J9" s="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x14ac:dyDescent="0.35">
      <c r="A10" s="3" t="s">
        <v>4</v>
      </c>
      <c r="B10" s="3" t="s">
        <v>54</v>
      </c>
      <c r="D10" s="34" t="s">
        <v>47</v>
      </c>
      <c r="E10" s="7"/>
      <c r="F10" s="7"/>
      <c r="G10" s="43"/>
      <c r="H10" s="7"/>
      <c r="I10" s="4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hidden="1" x14ac:dyDescent="0.35">
      <c r="A11" s="3" t="s">
        <v>5</v>
      </c>
      <c r="B11" s="3" t="s">
        <v>51</v>
      </c>
      <c r="D11" s="34" t="s">
        <v>47</v>
      </c>
      <c r="E11" s="7"/>
      <c r="F11" s="7"/>
      <c r="G11" s="43"/>
      <c r="H11" s="37"/>
      <c r="I11" s="4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x14ac:dyDescent="0.35">
      <c r="A12" s="3" t="s">
        <v>6</v>
      </c>
      <c r="B12" s="3" t="s">
        <v>52</v>
      </c>
      <c r="D12" s="34" t="s">
        <v>47</v>
      </c>
      <c r="E12" s="7"/>
      <c r="F12" s="7"/>
      <c r="G12" s="43"/>
      <c r="H12" s="7"/>
      <c r="I12" s="4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x14ac:dyDescent="0.35">
      <c r="A13" s="3" t="s">
        <v>7</v>
      </c>
      <c r="B13" s="3" t="s">
        <v>53</v>
      </c>
      <c r="D13" s="34" t="s">
        <v>47</v>
      </c>
      <c r="E13" s="7"/>
      <c r="F13" s="7"/>
      <c r="G13" s="43"/>
      <c r="H13" s="7"/>
      <c r="I13" s="4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x14ac:dyDescent="0.3"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">
      <c r="D15" s="3" t="s">
        <v>0</v>
      </c>
      <c r="E15" s="3"/>
      <c r="F15" s="3"/>
      <c r="G15" s="4" t="s">
        <v>1</v>
      </c>
      <c r="H15" s="3"/>
      <c r="I15" s="4" t="s">
        <v>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.75" customHeight="1" x14ac:dyDescent="0.3">
      <c r="B16" s="3"/>
      <c r="C16" s="3"/>
      <c r="D16" s="6"/>
      <c r="E16" s="7"/>
      <c r="F16" s="7"/>
      <c r="G16" s="8"/>
      <c r="H16" s="3"/>
      <c r="I16" s="6"/>
      <c r="J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3">
      <c r="B17" s="3" t="str">
        <f>B9</f>
        <v>Short run aggregate supply</v>
      </c>
      <c r="C17" s="3"/>
      <c r="D17" s="6"/>
      <c r="E17" s="7"/>
      <c r="F17" s="7"/>
      <c r="G17" s="9" t="str">
        <f>IF(G79&gt;$D79,"Favorable Supply Shock",IF(G79&lt;$D79,"Adverse Supply Shock","…"))</f>
        <v>…</v>
      </c>
      <c r="H17" s="3"/>
      <c r="I17" s="9" t="str">
        <f>IF(I79&gt;$D79,"Favorable Supply Shock",IF(I79&lt;$D79,"Adverse Supply Shock","…"))</f>
        <v>…</v>
      </c>
      <c r="J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">
      <c r="B18" s="3" t="str">
        <f t="shared" ref="B18:B21" si="0">B10</f>
        <v>Inflation expectations</v>
      </c>
      <c r="C18" s="3"/>
      <c r="D18" s="6"/>
      <c r="E18" s="7"/>
      <c r="F18" s="7"/>
      <c r="G18" s="9" t="str">
        <f>IF(G80&gt;$D81,"Exp. Inf. Above Target",IF(G80&lt;$D81,"Exp. Inf. Below Target","…"))</f>
        <v>…</v>
      </c>
      <c r="H18" s="3"/>
      <c r="I18" s="9" t="str">
        <f>IF(I80&gt;$D81,"Exp. Inf. Above Target",IF(I80&lt;$D81,"Exp. Inf. Below Target","…"))</f>
        <v>…</v>
      </c>
      <c r="J18" s="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idden="1" x14ac:dyDescent="0.3">
      <c r="B19" s="3" t="str">
        <f t="shared" si="0"/>
        <v>Inflation target</v>
      </c>
      <c r="C19" s="3"/>
      <c r="D19" s="6"/>
      <c r="E19" s="7"/>
      <c r="F19" s="7"/>
      <c r="J19" s="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3">
      <c r="B20" s="3" t="str">
        <f t="shared" si="0"/>
        <v xml:space="preserve">Aggregate Demand </v>
      </c>
      <c r="C20" s="3"/>
      <c r="D20" s="6"/>
      <c r="E20" s="7"/>
      <c r="F20" s="7"/>
      <c r="G20" s="9" t="str">
        <f>IF(G82&gt;$D82,"Increase in Demand",IF(G82&lt;$D82,"Decrease in Demand","…"))</f>
        <v>…</v>
      </c>
      <c r="H20" s="3"/>
      <c r="I20" s="9" t="str">
        <f>IF(I82&gt;$D82,"Increase in Demand",IF(I82&lt;$D82,"Decrease in Demand","…"))</f>
        <v>…</v>
      </c>
      <c r="J20" s="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">
      <c r="B21" s="3" t="str">
        <f t="shared" si="0"/>
        <v>Monetary Policy (discretion)</v>
      </c>
      <c r="C21" s="3"/>
      <c r="D21" s="6"/>
      <c r="E21" s="7"/>
      <c r="F21" s="7"/>
      <c r="G21" s="9" t="str">
        <f>IF(G83&gt;$D83,"Discretionary TIghtening",IF(G83&lt;$D83,"Discretionary Loosening","…"))</f>
        <v>…</v>
      </c>
      <c r="H21" s="3"/>
      <c r="I21" s="9" t="str">
        <f>IF(I83&gt;$D83,"Discretionary TIghtening",IF(I83&lt;$D83,"Discretionary Loosening","…"))</f>
        <v>…</v>
      </c>
      <c r="J21" s="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">
      <c r="B22" s="3"/>
      <c r="C22" s="3"/>
      <c r="D22" s="6"/>
      <c r="E22" s="7"/>
      <c r="F22" s="7"/>
      <c r="G22" s="8"/>
      <c r="H22" s="3"/>
      <c r="I22" s="6"/>
      <c r="J22" s="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">
      <c r="B23" s="3"/>
      <c r="C23" s="3"/>
      <c r="D23" s="3"/>
      <c r="E23" s="3"/>
      <c r="F23" s="3"/>
      <c r="G23" s="5"/>
      <c r="H23" s="3"/>
      <c r="I23" s="3"/>
      <c r="J23" s="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">
      <c r="C25" s="3"/>
      <c r="D25" s="3" t="s">
        <v>0</v>
      </c>
      <c r="E25" s="3"/>
      <c r="F25" s="3"/>
      <c r="G25" s="4" t="s">
        <v>1</v>
      </c>
      <c r="H25" s="3"/>
      <c r="I25" s="4" t="s">
        <v>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B26" s="32"/>
      <c r="E26" s="32"/>
      <c r="F26" s="32"/>
      <c r="G26" s="32"/>
      <c r="H26" s="32"/>
      <c r="I26" s="3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2" x14ac:dyDescent="0.3">
      <c r="A27" s="40" t="s">
        <v>46</v>
      </c>
      <c r="B27" s="3" t="s">
        <v>55</v>
      </c>
      <c r="D27" s="33" t="str">
        <f>IF(D50&gt;0,"Upturn",IF(D50&lt;0,"Downturn","…"))</f>
        <v>…</v>
      </c>
      <c r="F27" s="32"/>
      <c r="G27" s="33" t="str">
        <f>IF(G50&gt;0,"Upturn",IF(G50&lt;0,"Downturn","…"))</f>
        <v>…</v>
      </c>
      <c r="H27" s="32"/>
      <c r="I27" s="33" t="str">
        <f>IF(I50&gt;0,"Upturn",IF(I50&lt;0,"Downturn","…"))</f>
        <v>…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2" x14ac:dyDescent="0.3">
      <c r="A28" s="40" t="s">
        <v>16</v>
      </c>
      <c r="B28" s="3" t="s">
        <v>56</v>
      </c>
      <c r="D28" s="33" t="str">
        <f>IF(D53&gt;$D$75,"Higher real int. rate",IF(D53+0.0001&lt;$D$75,"Lower real int. rate","…"))</f>
        <v>…</v>
      </c>
      <c r="F28" s="32"/>
      <c r="G28" s="33" t="str">
        <f>IF(G53&gt;$D$75,"Higher real int. rate",IF(G53+0.0001&lt;$D$75,"Lower real int. rate","…"))</f>
        <v>…</v>
      </c>
      <c r="H28" s="32"/>
      <c r="I28" s="33" t="str">
        <f>IF(I53&gt;$D$75,"Higher real int. rate",IF(I53+0.0001&lt;$D$75,"Lower real int. rate","…"))</f>
        <v>…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2" x14ac:dyDescent="0.3">
      <c r="A29" s="40" t="s">
        <v>17</v>
      </c>
      <c r="B29" s="3" t="s">
        <v>57</v>
      </c>
      <c r="D29" s="33" t="str">
        <f>IF(D54&gt;$D$77,"Higher inflation",IF(D54&lt;$D$77,"Lower infation","…"))</f>
        <v>…</v>
      </c>
      <c r="F29" s="32"/>
      <c r="G29" s="33" t="str">
        <f>IF(G54&gt;$D$77,"Higher inflation",IF(G54&lt;$D$77,"Lower infation","…"))</f>
        <v>…</v>
      </c>
      <c r="H29" s="32"/>
      <c r="I29" s="33" t="str">
        <f>IF(I54&gt;$D$77,"Higher inflation",IF(I54&lt;$D$77,"Lower infation","…"))</f>
        <v>…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2" customFormat="1" ht="16.2" hidden="1" x14ac:dyDescent="0.3">
      <c r="A30" s="40" t="s">
        <v>18</v>
      </c>
      <c r="B30" s="3" t="s">
        <v>58</v>
      </c>
      <c r="D30" s="33" t="str">
        <f>IF(D55&gt;($D$75+$D$77),"Higher nominal int. rate",IF(D55&lt;($D$75+$D$77),"Lower nominal int. rate","…"))</f>
        <v>…</v>
      </c>
      <c r="F30" s="32"/>
      <c r="G30" s="33" t="str">
        <f>IF(G55&gt;($D$55),"Higher nominal int. rate",IF(G55&lt;($D$55),"Lower nominal int. rate","…"))</f>
        <v>…</v>
      </c>
      <c r="H30" s="32"/>
      <c r="I30" s="33" t="str">
        <f>IF(I55&gt;($D$55),"Higher nominal int. rate",IF(I55&lt;($D$55),"Lower nominal int. rate","…"))</f>
        <v>…</v>
      </c>
    </row>
    <row r="31" spans="1:26" s="2" customFormat="1" hidden="1" x14ac:dyDescent="0.3">
      <c r="A31" s="41" t="s">
        <v>45</v>
      </c>
      <c r="B31" s="3" t="s">
        <v>59</v>
      </c>
      <c r="E31" s="33" t="str">
        <f>IF([2]ALTi!AT15&lt;0,"ZLB Constrains"," ")</f>
        <v xml:space="preserve"> </v>
      </c>
      <c r="F31" s="32"/>
      <c r="G31" s="2" t="str">
        <f>IF(G55&lt;0,"Invalid: Nominal Interest Rate &lt;0",IF(G55&gt;=0,"",""))</f>
        <v/>
      </c>
      <c r="H31" s="32"/>
      <c r="I31" s="2" t="str">
        <f>IF(I55&lt;0,"Invalid: Nominal Interest Rate &lt;0",IF(I55&gt;=0,"",""))</f>
        <v/>
      </c>
    </row>
    <row r="32" spans="1:26" s="2" customFormat="1" x14ac:dyDescent="0.3">
      <c r="B32"/>
      <c r="C32"/>
      <c r="D32"/>
      <c r="E32"/>
      <c r="F32"/>
      <c r="G32"/>
    </row>
    <row r="33" spans="1:26" s="2" customFormat="1" x14ac:dyDescent="0.3">
      <c r="M33"/>
      <c r="N33"/>
    </row>
    <row r="34" spans="1:26" s="2" customFormat="1" x14ac:dyDescent="0.3">
      <c r="M34"/>
      <c r="N34"/>
    </row>
    <row r="35" spans="1:26" s="2" customFormat="1" x14ac:dyDescent="0.3">
      <c r="A35"/>
      <c r="B35" s="3"/>
      <c r="C35" s="3"/>
      <c r="D35" s="3"/>
      <c r="E35" s="3"/>
      <c r="F35" s="3"/>
      <c r="G35" s="3"/>
      <c r="H35" s="3"/>
      <c r="I35" s="3"/>
      <c r="J35" s="3"/>
      <c r="M35"/>
      <c r="N35"/>
    </row>
    <row r="36" spans="1:26" s="2" customFormat="1" x14ac:dyDescent="0.3">
      <c r="A36"/>
      <c r="B36" s="3" t="s">
        <v>8</v>
      </c>
      <c r="C36" s="3"/>
      <c r="D36" s="3"/>
      <c r="E36" s="3"/>
      <c r="F36" s="3"/>
      <c r="G36" s="3"/>
      <c r="H36" s="3"/>
      <c r="I36" s="3"/>
      <c r="J36" s="3"/>
      <c r="M36"/>
      <c r="N36"/>
    </row>
    <row r="37" spans="1:26" x14ac:dyDescent="0.3">
      <c r="B37" s="10" t="s">
        <v>9</v>
      </c>
      <c r="C37" s="3"/>
      <c r="D37" s="5">
        <f>$D$62*((D80-D81))</f>
        <v>0</v>
      </c>
      <c r="E37" s="3"/>
      <c r="F37" s="3"/>
      <c r="G37" s="6">
        <f>$D$62*((G80-G81))</f>
        <v>0</v>
      </c>
      <c r="H37" s="7"/>
      <c r="I37" s="6">
        <f>$D$62*((I80-I81))</f>
        <v>0</v>
      </c>
      <c r="J37" s="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3">
      <c r="B38" s="10" t="s">
        <v>10</v>
      </c>
      <c r="C38" s="3"/>
      <c r="D38" s="11">
        <f>$D$63*(-(D79*$D$64))</f>
        <v>0</v>
      </c>
      <c r="E38" s="3"/>
      <c r="F38" s="3"/>
      <c r="G38" s="8">
        <f>$D$63*(-(G79*$D$64))</f>
        <v>0</v>
      </c>
      <c r="H38" s="7"/>
      <c r="I38" s="6">
        <f>$D$63*(-(I79*$D$64))</f>
        <v>0</v>
      </c>
      <c r="J38" s="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3">
      <c r="B39" s="10" t="s">
        <v>11</v>
      </c>
      <c r="C39" s="3"/>
      <c r="D39" s="11">
        <f>D82/$D$65</f>
        <v>0</v>
      </c>
      <c r="E39" s="3"/>
      <c r="F39" s="3"/>
      <c r="G39" s="8">
        <f>G82/$D$65</f>
        <v>0</v>
      </c>
      <c r="H39" s="7"/>
      <c r="I39" s="6">
        <f>I82/$D$65</f>
        <v>0</v>
      </c>
      <c r="J39" s="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3">
      <c r="A40" s="12"/>
      <c r="B40" s="10" t="s">
        <v>12</v>
      </c>
      <c r="C40" s="3"/>
      <c r="D40" s="11">
        <f>D83</f>
        <v>0</v>
      </c>
      <c r="E40" s="3"/>
      <c r="F40" s="3"/>
      <c r="G40" s="8">
        <f>G83</f>
        <v>0</v>
      </c>
      <c r="H40" s="8"/>
      <c r="I40" s="6">
        <f>I83</f>
        <v>0</v>
      </c>
      <c r="J40" s="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3">
      <c r="B41" s="3"/>
      <c r="C41" s="3"/>
      <c r="D41" s="11"/>
      <c r="E41" s="11"/>
      <c r="F41" s="3"/>
      <c r="G41" s="11"/>
      <c r="H41" s="5"/>
      <c r="I41" s="11"/>
      <c r="J41" s="3"/>
      <c r="V41" s="2"/>
      <c r="W41" s="2"/>
      <c r="X41" s="2"/>
      <c r="Y41" s="2"/>
      <c r="Z41" s="2"/>
    </row>
    <row r="42" spans="1:26" x14ac:dyDescent="0.3">
      <c r="B42" s="3"/>
      <c r="C42" s="3"/>
      <c r="D42" s="11"/>
      <c r="E42" s="11"/>
      <c r="F42" s="3"/>
      <c r="G42" s="11"/>
      <c r="H42" s="5"/>
      <c r="I42" s="11"/>
      <c r="J42" s="3"/>
      <c r="V42" s="2"/>
      <c r="W42" s="2"/>
      <c r="X42" s="2"/>
      <c r="Y42" s="2"/>
      <c r="Z42" s="2"/>
    </row>
    <row r="43" spans="1:26" x14ac:dyDescent="0.3">
      <c r="B43" s="3" t="s">
        <v>13</v>
      </c>
      <c r="C43" s="3"/>
      <c r="D43" s="11"/>
      <c r="E43" s="11"/>
      <c r="F43" s="3"/>
      <c r="G43" s="8"/>
      <c r="H43" s="5"/>
      <c r="I43" s="5"/>
      <c r="J43" s="3"/>
      <c r="V43" s="2"/>
      <c r="W43" s="2"/>
      <c r="X43" s="2"/>
      <c r="Y43" s="2"/>
      <c r="Z43" s="2"/>
    </row>
    <row r="44" spans="1:26" x14ac:dyDescent="0.3">
      <c r="B44" s="10" t="s">
        <v>9</v>
      </c>
      <c r="C44" s="3"/>
      <c r="D44" s="11">
        <f>D37/$I$71</f>
        <v>0</v>
      </c>
      <c r="E44" s="11"/>
      <c r="F44" s="3"/>
      <c r="G44" s="6">
        <f>G37/$I$71</f>
        <v>0</v>
      </c>
      <c r="H44" s="7"/>
      <c r="I44" s="6">
        <f>I37/$I$71</f>
        <v>0</v>
      </c>
      <c r="J44" s="3"/>
      <c r="V44" s="2"/>
      <c r="W44" s="2"/>
      <c r="X44" s="2"/>
      <c r="Y44" s="2"/>
      <c r="Z44" s="2"/>
    </row>
    <row r="45" spans="1:26" x14ac:dyDescent="0.3">
      <c r="B45" s="10" t="s">
        <v>10</v>
      </c>
      <c r="C45" s="3"/>
      <c r="D45" s="11">
        <f>D38/$I$71</f>
        <v>0</v>
      </c>
      <c r="E45" s="11"/>
      <c r="F45" s="3"/>
      <c r="G45" s="8">
        <f>G38/$I$71</f>
        <v>0</v>
      </c>
      <c r="H45" s="7"/>
      <c r="I45" s="6">
        <f>I38/$I$71</f>
        <v>0</v>
      </c>
      <c r="J45" s="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3">
      <c r="B46" s="10" t="s">
        <v>11</v>
      </c>
      <c r="C46" s="3"/>
      <c r="D46" s="11">
        <f>D39/$I$71</f>
        <v>0</v>
      </c>
      <c r="E46" s="11"/>
      <c r="F46" s="3"/>
      <c r="G46" s="8">
        <f>G39/$I$71</f>
        <v>0</v>
      </c>
      <c r="H46" s="7"/>
      <c r="I46" s="6">
        <f>I39/$I$71</f>
        <v>0</v>
      </c>
      <c r="J46" s="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3">
      <c r="B47" s="10" t="s">
        <v>12</v>
      </c>
      <c r="C47" s="3"/>
      <c r="D47" s="11">
        <f>D40/$I$71</f>
        <v>0</v>
      </c>
      <c r="E47" s="11"/>
      <c r="F47" s="3"/>
      <c r="G47" s="6">
        <f>G40/$I$71</f>
        <v>0</v>
      </c>
      <c r="H47" s="8"/>
      <c r="I47" s="6">
        <f>I40/$I$71</f>
        <v>0</v>
      </c>
      <c r="J47" s="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3">
      <c r="B48" s="3"/>
      <c r="C48" s="3"/>
      <c r="D48" s="11"/>
      <c r="E48" s="11"/>
      <c r="F48" s="3"/>
      <c r="G48" s="8"/>
      <c r="H48" s="6"/>
      <c r="I48" s="6"/>
      <c r="J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3">
      <c r="B49" s="3" t="s">
        <v>14</v>
      </c>
      <c r="C49" s="3"/>
      <c r="D49" s="11"/>
      <c r="E49" s="11"/>
      <c r="F49" s="3"/>
      <c r="G49" s="8"/>
      <c r="H49" s="5"/>
      <c r="I49" s="5"/>
      <c r="J49" s="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2" x14ac:dyDescent="0.3">
      <c r="A50" s="2"/>
      <c r="B50" s="7" t="s">
        <v>15</v>
      </c>
      <c r="C50" s="7"/>
      <c r="D50" s="8">
        <f>SUM(D44:D47)</f>
        <v>0</v>
      </c>
      <c r="E50" s="7"/>
      <c r="F50" s="7"/>
      <c r="G50" s="6">
        <f>SUM(G44:G47)</f>
        <v>0</v>
      </c>
      <c r="H50" s="7"/>
      <c r="I50" s="6">
        <f>SUM(I44:I47)</f>
        <v>0</v>
      </c>
      <c r="J50" s="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3">
      <c r="A51" s="2"/>
      <c r="B51" s="7"/>
      <c r="C51" s="2"/>
      <c r="D51" s="2"/>
      <c r="E51" s="2"/>
      <c r="F51" s="2"/>
      <c r="G51" s="2"/>
      <c r="H51" s="2"/>
      <c r="I51" s="2"/>
      <c r="J51" s="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3">
      <c r="A52" s="2"/>
      <c r="B52" s="7"/>
      <c r="C52" s="2"/>
      <c r="D52" s="2"/>
      <c r="E52" s="2"/>
      <c r="F52" s="2"/>
      <c r="G52" s="2"/>
      <c r="H52" s="2"/>
      <c r="I52" s="2"/>
      <c r="J52" s="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2" x14ac:dyDescent="0.3">
      <c r="A53" s="2"/>
      <c r="B53" s="7" t="s">
        <v>16</v>
      </c>
      <c r="C53" s="13"/>
      <c r="D53" s="14">
        <f>$D$75+$D$62*(D80-$D$77)+((($D$63*$D$64)+$D$66)*D50)-(($D$63*$D$64)*D79)+D83</f>
        <v>2.8000000000000001E-2</v>
      </c>
      <c r="E53" s="15"/>
      <c r="F53" s="15"/>
      <c r="G53" s="6">
        <f>$D$75+$D$62*(G80-$D$77)+((($D$63*$D$64)+$D$66)*G50)-(($D$63*$D$64)*G79)+G83</f>
        <v>2.8000000000000001E-2</v>
      </c>
      <c r="H53" s="7"/>
      <c r="I53" s="6">
        <f>$D$75+$D$62*(I80-$D$77)+((($D$63*$D$64)+$D$66)*I50)-(($D$63*$D$64)*I79)+I83</f>
        <v>2.8000000000000001E-2</v>
      </c>
      <c r="J53" s="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2" x14ac:dyDescent="0.3">
      <c r="A54" s="2"/>
      <c r="B54" s="7" t="s">
        <v>17</v>
      </c>
      <c r="C54" s="7"/>
      <c r="D54" s="6">
        <f>D80+($D$64*(D50-D79))</f>
        <v>2.4E-2</v>
      </c>
      <c r="E54" s="7"/>
      <c r="F54" s="7"/>
      <c r="G54" s="6">
        <f>G80+($D$64*(G50-G79))</f>
        <v>2.4E-2</v>
      </c>
      <c r="H54" s="7"/>
      <c r="I54" s="6">
        <f>I80+($D$64*(I50-I79))</f>
        <v>2.4E-2</v>
      </c>
      <c r="J54" s="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2" x14ac:dyDescent="0.3">
      <c r="A55" s="2"/>
      <c r="B55" s="7" t="s">
        <v>18</v>
      </c>
      <c r="C55" s="7"/>
      <c r="D55" s="8">
        <f>D53+D54</f>
        <v>5.2000000000000005E-2</v>
      </c>
      <c r="E55" s="7"/>
      <c r="F55" s="7"/>
      <c r="G55" s="6">
        <f>G53+G54</f>
        <v>5.2000000000000005E-2</v>
      </c>
      <c r="H55" s="7"/>
      <c r="I55" s="6">
        <f>I53+I54</f>
        <v>5.2000000000000005E-2</v>
      </c>
      <c r="J55" s="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.2" x14ac:dyDescent="0.3">
      <c r="A56" s="2"/>
      <c r="B56" s="7" t="s">
        <v>19</v>
      </c>
      <c r="C56" s="7"/>
      <c r="D56" s="16" t="e">
        <f>$D$76*(1+$D$50)</f>
        <v>#REF!</v>
      </c>
      <c r="E56" s="7"/>
      <c r="F56" s="7"/>
      <c r="G56" s="24" t="e">
        <f>$D$76*(1+G50)</f>
        <v>#REF!</v>
      </c>
      <c r="H56" s="7"/>
      <c r="I56" s="24" t="e">
        <f>$D$76*(1+I50)</f>
        <v>#REF!</v>
      </c>
      <c r="J56" s="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3">
      <c r="B57" s="3" t="s">
        <v>20</v>
      </c>
      <c r="C57" s="3"/>
      <c r="D57" s="3"/>
      <c r="E57" s="3"/>
      <c r="F57" s="3"/>
      <c r="G57" s="17" t="str">
        <f>IF(G55&lt;0,"ZLB Constrained","")</f>
        <v/>
      </c>
      <c r="H57" s="3"/>
      <c r="I57" s="3"/>
      <c r="J57" s="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3">
      <c r="B58" s="3"/>
      <c r="J58" s="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3">
      <c r="B59" s="3" t="s">
        <v>21</v>
      </c>
      <c r="C59" s="3"/>
      <c r="D59" s="3"/>
      <c r="E59" s="3"/>
      <c r="F59" s="3"/>
      <c r="G59" s="3"/>
      <c r="H59" s="3"/>
      <c r="I59" s="3"/>
      <c r="J59" s="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6" x14ac:dyDescent="0.35">
      <c r="B60" s="18" t="s">
        <v>22</v>
      </c>
      <c r="C60" s="3"/>
      <c r="D60" s="19">
        <v>0.85</v>
      </c>
      <c r="E60" s="3"/>
      <c r="F60" s="3"/>
      <c r="G60" s="3"/>
      <c r="H60" s="3"/>
      <c r="I60" s="3"/>
      <c r="J60" s="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6" x14ac:dyDescent="0.35">
      <c r="B61" s="18" t="s">
        <v>23</v>
      </c>
      <c r="C61" s="3"/>
      <c r="D61" s="19">
        <v>0.03</v>
      </c>
      <c r="E61" s="3"/>
      <c r="F61" s="3"/>
      <c r="G61" s="3"/>
      <c r="H61" s="3"/>
      <c r="I61" s="3"/>
      <c r="J61" s="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2" x14ac:dyDescent="0.35">
      <c r="B62" s="18" t="s">
        <v>24</v>
      </c>
      <c r="D62" s="20">
        <v>1.5</v>
      </c>
      <c r="E62" s="3"/>
      <c r="F62" s="3"/>
      <c r="G62" s="3"/>
      <c r="H62" s="3"/>
      <c r="I62" s="3"/>
      <c r="J62" s="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2" x14ac:dyDescent="0.35">
      <c r="B63" s="18" t="s">
        <v>25</v>
      </c>
      <c r="C63" s="3"/>
      <c r="D63" s="19">
        <v>0.5</v>
      </c>
      <c r="E63" s="3"/>
      <c r="F63" s="3"/>
      <c r="G63" s="3"/>
      <c r="H63" s="3"/>
      <c r="I63" s="3"/>
      <c r="J63" s="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6" x14ac:dyDescent="0.35">
      <c r="B64" s="18" t="s">
        <v>26</v>
      </c>
      <c r="C64" s="3"/>
      <c r="D64" s="21">
        <v>1.3</v>
      </c>
      <c r="E64" s="3"/>
      <c r="F64" s="3"/>
      <c r="G64" s="3"/>
      <c r="H64" s="3"/>
      <c r="I64" s="3"/>
      <c r="J64" s="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 ht="15.6" x14ac:dyDescent="0.35">
      <c r="B65" s="18" t="s">
        <v>27</v>
      </c>
      <c r="C65" s="3"/>
      <c r="D65" s="19">
        <f>-0.2-0.6</f>
        <v>-0.8</v>
      </c>
      <c r="E65" s="3"/>
      <c r="F65" s="3"/>
      <c r="G65" s="3"/>
      <c r="H65" s="3"/>
      <c r="I65" s="3"/>
      <c r="J65" s="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 ht="15.6" x14ac:dyDescent="0.35">
      <c r="B66" s="18" t="s">
        <v>28</v>
      </c>
      <c r="C66" s="3"/>
      <c r="D66" s="19">
        <v>0.5</v>
      </c>
      <c r="E66" s="3"/>
      <c r="F66" s="3"/>
      <c r="G66" s="3"/>
      <c r="H66" s="3"/>
      <c r="I66" s="3"/>
      <c r="J66" s="3"/>
      <c r="K66" t="s">
        <v>31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 x14ac:dyDescent="0.3">
      <c r="B67" s="18"/>
      <c r="C67" s="3"/>
      <c r="D67" s="3"/>
      <c r="E67" s="3"/>
      <c r="F67" s="3"/>
      <c r="G67" s="3"/>
      <c r="H67" s="3"/>
      <c r="I67" s="3"/>
      <c r="J67" s="3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 x14ac:dyDescent="0.3">
      <c r="B68" s="3"/>
      <c r="C68" s="3"/>
      <c r="F68" s="3"/>
      <c r="G68" s="3"/>
      <c r="H68" s="3"/>
      <c r="I68" s="3"/>
      <c r="J68" s="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2:26" x14ac:dyDescent="0.3">
      <c r="B69" s="3"/>
      <c r="C69" s="3"/>
      <c r="D69" s="19">
        <f>(D60+D61)/(D65)</f>
        <v>-1.0999999999999999</v>
      </c>
      <c r="E69" s="3"/>
      <c r="F69" s="3"/>
      <c r="G69" s="3"/>
      <c r="I69" s="19"/>
      <c r="J69" s="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 x14ac:dyDescent="0.3">
      <c r="B70" s="3"/>
      <c r="C70" s="3"/>
      <c r="D70" s="3"/>
      <c r="E70" s="3"/>
      <c r="F70" s="3"/>
      <c r="G70" s="3"/>
      <c r="H70" s="3"/>
      <c r="I70" s="3"/>
      <c r="J70" s="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2:26" x14ac:dyDescent="0.3">
      <c r="B71" s="3"/>
      <c r="C71" s="3"/>
      <c r="D71" s="3"/>
      <c r="E71" s="3"/>
      <c r="F71" s="3"/>
      <c r="G71" s="3"/>
      <c r="H71" s="3"/>
      <c r="I71" s="19">
        <f>$D$69-$D$73</f>
        <v>-2.25</v>
      </c>
      <c r="J71" s="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 x14ac:dyDescent="0.3">
      <c r="B72" s="3"/>
      <c r="C72" s="3"/>
      <c r="D72" s="3"/>
      <c r="E72" s="3"/>
      <c r="F72" s="3"/>
      <c r="G72" s="3"/>
      <c r="H72" s="3"/>
      <c r="I72" s="3"/>
      <c r="J72" s="3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2:26" x14ac:dyDescent="0.3">
      <c r="B73" s="3"/>
      <c r="C73" s="3"/>
      <c r="D73" s="21">
        <f>D63*D64+D66</f>
        <v>1.1499999999999999</v>
      </c>
      <c r="E73" s="3"/>
      <c r="F73" s="3"/>
      <c r="G73" s="3"/>
      <c r="H73" s="19"/>
      <c r="I73" s="3"/>
      <c r="J73" s="3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2:26" x14ac:dyDescent="0.3">
      <c r="B74" s="3"/>
      <c r="C74" s="3"/>
      <c r="D74" s="3"/>
      <c r="E74" s="3"/>
      <c r="F74" s="3"/>
      <c r="G74" s="3"/>
      <c r="H74" s="3"/>
      <c r="I74" s="3"/>
      <c r="J74" s="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2:26" ht="16.2" x14ac:dyDescent="0.3">
      <c r="B75" s="3" t="s">
        <v>29</v>
      </c>
      <c r="C75" s="3"/>
      <c r="D75" s="11">
        <v>2.8000000000000001E-2</v>
      </c>
      <c r="E75" s="3"/>
      <c r="F75" s="3"/>
      <c r="G75" s="3"/>
      <c r="H75" s="3"/>
      <c r="I75" s="3"/>
      <c r="J75" s="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2:26" ht="16.2" x14ac:dyDescent="0.3">
      <c r="B76" s="3" t="s">
        <v>30</v>
      </c>
      <c r="C76" s="3"/>
      <c r="D76" s="22" t="e">
        <f>#REF!</f>
        <v>#REF!</v>
      </c>
      <c r="E76" s="3"/>
      <c r="F76" s="3"/>
      <c r="G76" s="3"/>
      <c r="H76" s="3"/>
      <c r="I76" s="3"/>
      <c r="J76" s="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2:26" ht="16.2" x14ac:dyDescent="0.3">
      <c r="B77" s="3" t="s">
        <v>5</v>
      </c>
      <c r="C77" s="3"/>
      <c r="D77" s="11">
        <v>2.4E-2</v>
      </c>
      <c r="E77" s="3"/>
      <c r="F77" s="3"/>
      <c r="G77" s="3"/>
      <c r="H77" s="3"/>
      <c r="I77" s="3"/>
      <c r="J77" s="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2:26" x14ac:dyDescent="0.3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2:26" x14ac:dyDescent="0.3">
      <c r="B79" s="3" t="s">
        <v>3</v>
      </c>
      <c r="C79" s="3"/>
      <c r="D79" s="6">
        <v>0</v>
      </c>
      <c r="E79" s="7"/>
      <c r="F79" s="7"/>
      <c r="G79" s="31">
        <f>IF(G9="+",$M$80,IF(G9="-",-$M$80,0))</f>
        <v>0</v>
      </c>
      <c r="H79" s="7"/>
      <c r="I79" s="31">
        <f>IF(I9="+",$M$80,IF(I9="-",-$M$80,0))</f>
        <v>0</v>
      </c>
      <c r="J79" s="3"/>
      <c r="M79" t="s">
        <v>48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2:26" ht="16.2" x14ac:dyDescent="0.3">
      <c r="B80" s="3" t="s">
        <v>4</v>
      </c>
      <c r="C80" s="3"/>
      <c r="D80" s="6">
        <f>D77</f>
        <v>2.4E-2</v>
      </c>
      <c r="E80" s="7"/>
      <c r="F80" s="7"/>
      <c r="G80" s="31">
        <f>IF(G10="+",$M$80+$D$77,IF(G10="-",-$M$80+$D$77,$D$77))</f>
        <v>2.4E-2</v>
      </c>
      <c r="H80" s="7"/>
      <c r="I80" s="31">
        <f>IF(I10="+",$M$80+$D$77,IF(I10="-",-$M$80+$D$77,$D$77))</f>
        <v>2.4E-2</v>
      </c>
      <c r="J80" s="3"/>
      <c r="M80" s="35">
        <v>0.01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2:35" ht="16.2" x14ac:dyDescent="0.3">
      <c r="B81" s="3" t="s">
        <v>5</v>
      </c>
      <c r="C81" s="3"/>
      <c r="D81" s="6">
        <f>D77</f>
        <v>2.4E-2</v>
      </c>
      <c r="E81" s="7"/>
      <c r="F81" s="7"/>
      <c r="G81" s="31">
        <f>IF(G11="+",$M$80+$D$77,IF(G11="-",-$M$80+$D$77,$D$77))</f>
        <v>2.4E-2</v>
      </c>
      <c r="H81" s="7"/>
      <c r="I81" s="31">
        <f>IF(I11="+",$M$80+$D$77,IF(I11="-",-$M$80+$D$77,$D$77))</f>
        <v>2.4E-2</v>
      </c>
      <c r="J81" s="3"/>
      <c r="M81" t="s">
        <v>49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2:35" ht="15.6" x14ac:dyDescent="0.35">
      <c r="B82" s="3" t="s">
        <v>6</v>
      </c>
      <c r="C82" s="3"/>
      <c r="D82" s="6">
        <v>0</v>
      </c>
      <c r="E82" s="7"/>
      <c r="F82" s="7"/>
      <c r="G82" s="31">
        <f>IF(G12="+",$M$80,IF(G12="-",-$M$80,0))</f>
        <v>0</v>
      </c>
      <c r="H82" s="7"/>
      <c r="I82" s="31">
        <f>IF(I12="+",$M$80,IF(I12="-",-$M$80,0))</f>
        <v>0</v>
      </c>
      <c r="J82" s="3"/>
      <c r="M82" s="38">
        <v>1.3004E-2</v>
      </c>
      <c r="O82" s="39">
        <f>D53-I53</f>
        <v>0</v>
      </c>
      <c r="P82" s="2"/>
      <c r="Q82" s="2" t="str">
        <f>IF(I9=" ",IF(I13="+",$M$82,IF(I13="-",-$M$82,0))," ")</f>
        <v xml:space="preserve"> </v>
      </c>
      <c r="R82" s="2"/>
      <c r="S82" s="2"/>
      <c r="T82" s="2"/>
      <c r="U82" s="2"/>
      <c r="V82" s="2"/>
      <c r="W82" s="2"/>
      <c r="X82" s="2"/>
      <c r="Y82" s="2"/>
      <c r="Z82" s="2"/>
    </row>
    <row r="83" spans="2:35" ht="16.2" x14ac:dyDescent="0.3">
      <c r="B83" s="3" t="s">
        <v>7</v>
      </c>
      <c r="C83" s="3"/>
      <c r="D83" s="6">
        <v>0</v>
      </c>
      <c r="E83" s="7"/>
      <c r="F83" s="7"/>
      <c r="G83" s="31">
        <f>IF(G9="",(IF(G13="+",$M$82,IF(G13="-",-$M$82,0))),(IF(G13="+",$M$83,IF(G13="-",-$M$83,0))))</f>
        <v>0</v>
      </c>
      <c r="H83" s="7"/>
      <c r="I83" s="31">
        <f>IF(I9="",(IF(I13="+",$M$82,IF(I13="-",-$M$82,0))),(IF(I13="+",$M$83,IF(I13="-",-$M$83,0))))</f>
        <v>0</v>
      </c>
      <c r="J83" s="3"/>
      <c r="M83" s="25">
        <v>6.0000000000000001E-3</v>
      </c>
      <c r="O83" s="2"/>
      <c r="P83" s="2"/>
      <c r="Q83" s="42">
        <f>IF(I9="",(IF(I13="+",$M$82,IF(I13="-",-$M$82,0))),(IF(I13="+",$M$83,IF(I13="-",-$M$83,0))))</f>
        <v>0</v>
      </c>
      <c r="R83" s="2"/>
      <c r="S83" s="2"/>
      <c r="T83" s="2"/>
      <c r="U83" s="2"/>
      <c r="V83" s="2"/>
      <c r="W83" s="2"/>
      <c r="X83" s="2"/>
      <c r="Y83" s="2"/>
      <c r="Z83" s="2"/>
    </row>
    <row r="84" spans="2:35" x14ac:dyDescent="0.3">
      <c r="B84" s="3"/>
      <c r="C84" s="3"/>
      <c r="D84" s="6"/>
      <c r="E84" s="7"/>
      <c r="F84" s="7"/>
      <c r="G84" s="8"/>
      <c r="H84" s="3"/>
      <c r="I84" s="6"/>
      <c r="J84" s="3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2:35" s="23" customFormat="1" x14ac:dyDescent="0.3"/>
    <row r="86" spans="2:35" x14ac:dyDescent="0.3"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8" spans="2:35" x14ac:dyDescent="0.3">
      <c r="M88" t="s">
        <v>37</v>
      </c>
      <c r="Q88" t="s">
        <v>38</v>
      </c>
      <c r="U88" t="s">
        <v>39</v>
      </c>
      <c r="Y88" t="s">
        <v>40</v>
      </c>
      <c r="AC88" t="s">
        <v>40</v>
      </c>
    </row>
    <row r="89" spans="2:35" x14ac:dyDescent="0.3">
      <c r="Y89" t="s">
        <v>41</v>
      </c>
      <c r="AC89" t="s">
        <v>42</v>
      </c>
    </row>
    <row r="90" spans="2:35" x14ac:dyDescent="0.3">
      <c r="K90" t="s">
        <v>32</v>
      </c>
      <c r="M90" t="s">
        <v>34</v>
      </c>
      <c r="N90" t="s">
        <v>35</v>
      </c>
      <c r="O90" t="s">
        <v>36</v>
      </c>
      <c r="Q90" t="s">
        <v>34</v>
      </c>
      <c r="R90" t="s">
        <v>35</v>
      </c>
      <c r="S90" t="s">
        <v>36</v>
      </c>
      <c r="U90" t="s">
        <v>34</v>
      </c>
      <c r="V90" t="s">
        <v>35</v>
      </c>
      <c r="W90" t="s">
        <v>36</v>
      </c>
      <c r="Y90" t="s">
        <v>34</v>
      </c>
      <c r="Z90" t="s">
        <v>35</v>
      </c>
      <c r="AA90" t="s">
        <v>36</v>
      </c>
      <c r="AC90" t="s">
        <v>34</v>
      </c>
      <c r="AD90" t="s">
        <v>35</v>
      </c>
      <c r="AE90" t="s">
        <v>36</v>
      </c>
    </row>
    <row r="92" spans="2:35" x14ac:dyDescent="0.3">
      <c r="K92" s="26">
        <f t="shared" ref="K92:K102" si="1">+K93+$L$119</f>
        <v>2.8799999999999996E-2</v>
      </c>
      <c r="M92" s="28"/>
      <c r="N92" s="28"/>
      <c r="O92" s="28"/>
      <c r="Q92" s="28">
        <f t="shared" ref="Q92:Q116" si="2">D$80+$D$64*($K92-D$79)</f>
        <v>6.1439999999999995E-2</v>
      </c>
      <c r="R92" s="28">
        <f t="shared" ref="R92:R116" si="3">G$80+$D$64*($K92-G$79)</f>
        <v>6.1439999999999995E-2</v>
      </c>
      <c r="S92" s="28">
        <f t="shared" ref="S92:S116" si="4">I$80+$D$64*($K92-I$79)</f>
        <v>6.1439999999999995E-2</v>
      </c>
      <c r="U92" s="28">
        <f t="shared" ref="U92:U116" si="5">$D$75+D$80+$D$62*($Q92-D$81)+$D$66*$K92+D$83</f>
        <v>0.12255999999999999</v>
      </c>
      <c r="V92" s="28">
        <f t="shared" ref="V92:V116" si="6">$D$75+G$80+$D$62*($R92-G$81)+$D$66*$K92+G$83</f>
        <v>0.12255999999999999</v>
      </c>
      <c r="W92" s="28">
        <f t="shared" ref="W92:W116" si="7">$D$75+I$80+$D$62*($S92-I$81)+$D$66*$K92+I$83</f>
        <v>0.12255999999999999</v>
      </c>
      <c r="Y92" s="28">
        <f t="shared" ref="Y92:AA107" si="8">U92-Q92</f>
        <v>6.1119999999999994E-2</v>
      </c>
      <c r="Z92" s="28">
        <f t="shared" si="8"/>
        <v>6.1119999999999994E-2</v>
      </c>
      <c r="AA92" s="28">
        <f t="shared" si="8"/>
        <v>6.1119999999999994E-2</v>
      </c>
      <c r="AC92" s="28">
        <f t="shared" ref="AC92:AE103" si="9">IF(U92&gt;=0,Y92,-Q92)</f>
        <v>6.1119999999999994E-2</v>
      </c>
      <c r="AD92" s="28">
        <f t="shared" si="9"/>
        <v>6.1119999999999994E-2</v>
      </c>
      <c r="AE92" s="28">
        <f t="shared" si="9"/>
        <v>6.1119999999999994E-2</v>
      </c>
      <c r="AG92" s="26">
        <f t="shared" ref="AG92:AI107" si="10">U92-Q92</f>
        <v>6.1119999999999994E-2</v>
      </c>
      <c r="AH92" s="26">
        <f t="shared" si="10"/>
        <v>6.1119999999999994E-2</v>
      </c>
      <c r="AI92" s="26">
        <f t="shared" si="10"/>
        <v>6.1119999999999994E-2</v>
      </c>
    </row>
    <row r="93" spans="2:35" x14ac:dyDescent="0.3">
      <c r="K93" s="26">
        <f t="shared" si="1"/>
        <v>2.6399999999999996E-2</v>
      </c>
      <c r="M93" s="28"/>
      <c r="N93" s="28"/>
      <c r="O93" s="28"/>
      <c r="Q93" s="28">
        <f t="shared" si="2"/>
        <v>5.8319999999999997E-2</v>
      </c>
      <c r="R93" s="28">
        <f t="shared" si="3"/>
        <v>5.8319999999999997E-2</v>
      </c>
      <c r="S93" s="28">
        <f t="shared" si="4"/>
        <v>5.8319999999999997E-2</v>
      </c>
      <c r="U93" s="28">
        <f t="shared" si="5"/>
        <v>0.11668000000000001</v>
      </c>
      <c r="V93" s="28">
        <f t="shared" si="6"/>
        <v>0.11668000000000001</v>
      </c>
      <c r="W93" s="28">
        <f t="shared" si="7"/>
        <v>0.11668000000000001</v>
      </c>
      <c r="Y93" s="28">
        <f t="shared" si="8"/>
        <v>5.8360000000000009E-2</v>
      </c>
      <c r="Z93" s="28">
        <f t="shared" si="8"/>
        <v>5.8360000000000009E-2</v>
      </c>
      <c r="AA93" s="28">
        <f t="shared" si="8"/>
        <v>5.8360000000000009E-2</v>
      </c>
      <c r="AC93" s="28">
        <f t="shared" si="9"/>
        <v>5.8360000000000009E-2</v>
      </c>
      <c r="AD93" s="28">
        <f t="shared" si="9"/>
        <v>5.8360000000000009E-2</v>
      </c>
      <c r="AE93" s="28">
        <f t="shared" si="9"/>
        <v>5.8360000000000009E-2</v>
      </c>
      <c r="AG93" s="26">
        <f t="shared" si="10"/>
        <v>5.8360000000000009E-2</v>
      </c>
      <c r="AH93" s="26">
        <f t="shared" si="10"/>
        <v>5.8360000000000009E-2</v>
      </c>
      <c r="AI93" s="26">
        <f t="shared" si="10"/>
        <v>5.8360000000000009E-2</v>
      </c>
    </row>
    <row r="94" spans="2:35" x14ac:dyDescent="0.3">
      <c r="K94" s="26">
        <f t="shared" si="1"/>
        <v>2.3999999999999997E-2</v>
      </c>
      <c r="M94" s="28"/>
      <c r="N94" s="28"/>
      <c r="O94" s="28"/>
      <c r="Q94" s="28">
        <f t="shared" si="2"/>
        <v>5.5199999999999999E-2</v>
      </c>
      <c r="R94" s="28">
        <f t="shared" si="3"/>
        <v>5.5199999999999999E-2</v>
      </c>
      <c r="S94" s="28">
        <f t="shared" si="4"/>
        <v>5.5199999999999999E-2</v>
      </c>
      <c r="U94" s="28">
        <f t="shared" si="5"/>
        <v>0.1108</v>
      </c>
      <c r="V94" s="28">
        <f t="shared" si="6"/>
        <v>0.1108</v>
      </c>
      <c r="W94" s="28">
        <f t="shared" si="7"/>
        <v>0.1108</v>
      </c>
      <c r="Y94" s="28">
        <f t="shared" si="8"/>
        <v>5.5599999999999997E-2</v>
      </c>
      <c r="Z94" s="28">
        <f t="shared" si="8"/>
        <v>5.5599999999999997E-2</v>
      </c>
      <c r="AA94" s="28">
        <f t="shared" si="8"/>
        <v>5.5599999999999997E-2</v>
      </c>
      <c r="AC94" s="28">
        <f t="shared" si="9"/>
        <v>5.5599999999999997E-2</v>
      </c>
      <c r="AD94" s="28">
        <f t="shared" si="9"/>
        <v>5.5599999999999997E-2</v>
      </c>
      <c r="AE94" s="28">
        <f t="shared" si="9"/>
        <v>5.5599999999999997E-2</v>
      </c>
      <c r="AG94" s="26">
        <f t="shared" si="10"/>
        <v>5.5599999999999997E-2</v>
      </c>
      <c r="AH94" s="26">
        <f t="shared" si="10"/>
        <v>5.5599999999999997E-2</v>
      </c>
      <c r="AI94" s="26">
        <f t="shared" si="10"/>
        <v>5.5599999999999997E-2</v>
      </c>
    </row>
    <row r="95" spans="2:35" x14ac:dyDescent="0.3">
      <c r="K95" s="26">
        <f t="shared" si="1"/>
        <v>2.1599999999999998E-2</v>
      </c>
      <c r="M95" s="28"/>
      <c r="N95" s="28"/>
      <c r="O95" s="28"/>
      <c r="Q95" s="28">
        <f t="shared" si="2"/>
        <v>5.2080000000000001E-2</v>
      </c>
      <c r="R95" s="28">
        <f t="shared" si="3"/>
        <v>5.2080000000000001E-2</v>
      </c>
      <c r="S95" s="28">
        <f t="shared" si="4"/>
        <v>5.2080000000000001E-2</v>
      </c>
      <c r="U95" s="28">
        <f t="shared" si="5"/>
        <v>0.10492000000000001</v>
      </c>
      <c r="V95" s="28">
        <f t="shared" si="6"/>
        <v>0.10492000000000001</v>
      </c>
      <c r="W95" s="28">
        <f t="shared" si="7"/>
        <v>0.10492000000000001</v>
      </c>
      <c r="Y95" s="28">
        <f t="shared" si="8"/>
        <v>5.2840000000000012E-2</v>
      </c>
      <c r="Z95" s="28">
        <f t="shared" si="8"/>
        <v>5.2840000000000012E-2</v>
      </c>
      <c r="AA95" s="28">
        <f t="shared" si="8"/>
        <v>5.2840000000000012E-2</v>
      </c>
      <c r="AC95" s="28">
        <f t="shared" si="9"/>
        <v>5.2840000000000012E-2</v>
      </c>
      <c r="AD95" s="28">
        <f t="shared" si="9"/>
        <v>5.2840000000000012E-2</v>
      </c>
      <c r="AE95" s="28">
        <f t="shared" si="9"/>
        <v>5.2840000000000012E-2</v>
      </c>
      <c r="AG95" s="26">
        <f t="shared" si="10"/>
        <v>5.2840000000000012E-2</v>
      </c>
      <c r="AH95" s="26">
        <f t="shared" si="10"/>
        <v>5.2840000000000012E-2</v>
      </c>
      <c r="AI95" s="26">
        <f t="shared" si="10"/>
        <v>5.2840000000000012E-2</v>
      </c>
    </row>
    <row r="96" spans="2:35" x14ac:dyDescent="0.3">
      <c r="K96" s="26">
        <f t="shared" si="1"/>
        <v>1.9199999999999998E-2</v>
      </c>
      <c r="M96" s="28">
        <f t="shared" ref="M96:M116" si="11">$D$75+(($D$60+$D$61)/($D$65))*$K96-(1/$D$65)*D$82</f>
        <v>6.8800000000000042E-3</v>
      </c>
      <c r="N96" s="28">
        <f t="shared" ref="N96:N116" si="12">$D$75+(($D$60+$D$61)/($D$65))*$K96-(1/$D$65)*G$82</f>
        <v>6.8800000000000042E-3</v>
      </c>
      <c r="O96" s="28">
        <f t="shared" ref="O96:O116" si="13">$D$75+(($D$60+$D$61)/($D$65))*$K96-(1/$D$65)*I$82</f>
        <v>6.8800000000000042E-3</v>
      </c>
      <c r="Q96" s="28">
        <f t="shared" si="2"/>
        <v>4.8960000000000004E-2</v>
      </c>
      <c r="R96" s="28">
        <f t="shared" si="3"/>
        <v>4.8960000000000004E-2</v>
      </c>
      <c r="S96" s="28">
        <f t="shared" si="4"/>
        <v>4.8960000000000004E-2</v>
      </c>
      <c r="U96" s="28">
        <f t="shared" si="5"/>
        <v>9.9040000000000003E-2</v>
      </c>
      <c r="V96" s="28">
        <f t="shared" si="6"/>
        <v>9.9040000000000003E-2</v>
      </c>
      <c r="W96" s="28">
        <f t="shared" si="7"/>
        <v>9.9040000000000003E-2</v>
      </c>
      <c r="Y96" s="28">
        <f t="shared" si="8"/>
        <v>5.008E-2</v>
      </c>
      <c r="Z96" s="28">
        <f t="shared" si="8"/>
        <v>5.008E-2</v>
      </c>
      <c r="AA96" s="28">
        <f t="shared" si="8"/>
        <v>5.008E-2</v>
      </c>
      <c r="AC96" s="28">
        <f t="shared" si="9"/>
        <v>5.008E-2</v>
      </c>
      <c r="AD96" s="28">
        <f t="shared" si="9"/>
        <v>5.008E-2</v>
      </c>
      <c r="AE96" s="28">
        <f t="shared" si="9"/>
        <v>5.008E-2</v>
      </c>
      <c r="AG96" s="26">
        <f t="shared" si="10"/>
        <v>5.008E-2</v>
      </c>
      <c r="AH96" s="26">
        <f t="shared" si="10"/>
        <v>5.008E-2</v>
      </c>
      <c r="AI96" s="26">
        <f t="shared" si="10"/>
        <v>5.008E-2</v>
      </c>
    </row>
    <row r="97" spans="11:35" x14ac:dyDescent="0.3">
      <c r="K97" s="26">
        <f t="shared" si="1"/>
        <v>1.6799999999999999E-2</v>
      </c>
      <c r="M97" s="28">
        <f t="shared" si="11"/>
        <v>9.5200000000000042E-3</v>
      </c>
      <c r="N97" s="28">
        <f t="shared" si="12"/>
        <v>9.5200000000000042E-3</v>
      </c>
      <c r="O97" s="28">
        <f t="shared" si="13"/>
        <v>9.5200000000000042E-3</v>
      </c>
      <c r="Q97" s="28">
        <f t="shared" si="2"/>
        <v>4.5839999999999999E-2</v>
      </c>
      <c r="R97" s="28">
        <f t="shared" si="3"/>
        <v>4.5839999999999999E-2</v>
      </c>
      <c r="S97" s="28">
        <f t="shared" si="4"/>
        <v>4.5839999999999999E-2</v>
      </c>
      <c r="U97" s="28">
        <f t="shared" si="5"/>
        <v>9.3160000000000007E-2</v>
      </c>
      <c r="V97" s="28">
        <f t="shared" si="6"/>
        <v>9.3160000000000007E-2</v>
      </c>
      <c r="W97" s="28">
        <f t="shared" si="7"/>
        <v>9.3160000000000007E-2</v>
      </c>
      <c r="Y97" s="28">
        <f t="shared" si="8"/>
        <v>4.7320000000000008E-2</v>
      </c>
      <c r="Z97" s="28">
        <f t="shared" si="8"/>
        <v>4.7320000000000008E-2</v>
      </c>
      <c r="AA97" s="28">
        <f t="shared" si="8"/>
        <v>4.7320000000000008E-2</v>
      </c>
      <c r="AC97" s="28">
        <f t="shared" si="9"/>
        <v>4.7320000000000008E-2</v>
      </c>
      <c r="AD97" s="28">
        <f t="shared" si="9"/>
        <v>4.7320000000000008E-2</v>
      </c>
      <c r="AE97" s="28">
        <f t="shared" si="9"/>
        <v>4.7320000000000008E-2</v>
      </c>
      <c r="AG97" s="26">
        <f t="shared" si="10"/>
        <v>4.7320000000000008E-2</v>
      </c>
      <c r="AH97" s="26">
        <f t="shared" si="10"/>
        <v>4.7320000000000008E-2</v>
      </c>
      <c r="AI97" s="26">
        <f t="shared" si="10"/>
        <v>4.7320000000000008E-2</v>
      </c>
    </row>
    <row r="98" spans="11:35" x14ac:dyDescent="0.3">
      <c r="K98" s="26">
        <f t="shared" si="1"/>
        <v>1.4399999999999998E-2</v>
      </c>
      <c r="M98" s="28">
        <f t="shared" si="11"/>
        <v>1.2160000000000004E-2</v>
      </c>
      <c r="N98" s="28">
        <f t="shared" si="12"/>
        <v>1.2160000000000004E-2</v>
      </c>
      <c r="O98" s="28">
        <f t="shared" si="13"/>
        <v>1.2160000000000004E-2</v>
      </c>
      <c r="Q98" s="28">
        <f t="shared" si="2"/>
        <v>4.2719999999999994E-2</v>
      </c>
      <c r="R98" s="28">
        <f t="shared" si="3"/>
        <v>4.2719999999999994E-2</v>
      </c>
      <c r="S98" s="28">
        <f t="shared" si="4"/>
        <v>4.2719999999999994E-2</v>
      </c>
      <c r="U98" s="28">
        <f t="shared" si="5"/>
        <v>8.7279999999999996E-2</v>
      </c>
      <c r="V98" s="28">
        <f t="shared" si="6"/>
        <v>8.7279999999999996E-2</v>
      </c>
      <c r="W98" s="28">
        <f t="shared" si="7"/>
        <v>8.7279999999999996E-2</v>
      </c>
      <c r="Y98" s="28">
        <f t="shared" si="8"/>
        <v>4.4560000000000002E-2</v>
      </c>
      <c r="Z98" s="28">
        <f t="shared" si="8"/>
        <v>4.4560000000000002E-2</v>
      </c>
      <c r="AA98" s="28">
        <f t="shared" si="8"/>
        <v>4.4560000000000002E-2</v>
      </c>
      <c r="AC98" s="28">
        <f t="shared" si="9"/>
        <v>4.4560000000000002E-2</v>
      </c>
      <c r="AD98" s="28">
        <f t="shared" si="9"/>
        <v>4.4560000000000002E-2</v>
      </c>
      <c r="AE98" s="28">
        <f t="shared" si="9"/>
        <v>4.4560000000000002E-2</v>
      </c>
      <c r="AG98" s="26">
        <f t="shared" si="10"/>
        <v>4.4560000000000002E-2</v>
      </c>
      <c r="AH98" s="26">
        <f t="shared" si="10"/>
        <v>4.4560000000000002E-2</v>
      </c>
      <c r="AI98" s="26">
        <f t="shared" si="10"/>
        <v>4.4560000000000002E-2</v>
      </c>
    </row>
    <row r="99" spans="11:35" x14ac:dyDescent="0.3">
      <c r="K99" s="26">
        <f t="shared" si="1"/>
        <v>1.1999999999999999E-2</v>
      </c>
      <c r="M99" s="28">
        <f t="shared" si="11"/>
        <v>1.4800000000000004E-2</v>
      </c>
      <c r="N99" s="28">
        <f t="shared" si="12"/>
        <v>1.4800000000000004E-2</v>
      </c>
      <c r="O99" s="28">
        <f t="shared" si="13"/>
        <v>1.4800000000000004E-2</v>
      </c>
      <c r="Q99" s="28">
        <f t="shared" si="2"/>
        <v>3.9599999999999996E-2</v>
      </c>
      <c r="R99" s="28">
        <f t="shared" si="3"/>
        <v>3.9599999999999996E-2</v>
      </c>
      <c r="S99" s="28">
        <f t="shared" si="4"/>
        <v>3.9599999999999996E-2</v>
      </c>
      <c r="U99" s="28">
        <f t="shared" si="5"/>
        <v>8.14E-2</v>
      </c>
      <c r="V99" s="28">
        <f t="shared" si="6"/>
        <v>8.14E-2</v>
      </c>
      <c r="W99" s="28">
        <f t="shared" si="7"/>
        <v>8.14E-2</v>
      </c>
      <c r="Y99" s="28">
        <f t="shared" si="8"/>
        <v>4.1800000000000004E-2</v>
      </c>
      <c r="Z99" s="28">
        <f t="shared" si="8"/>
        <v>4.1800000000000004E-2</v>
      </c>
      <c r="AA99" s="28">
        <f t="shared" si="8"/>
        <v>4.1800000000000004E-2</v>
      </c>
      <c r="AC99" s="28">
        <f t="shared" si="9"/>
        <v>4.1800000000000004E-2</v>
      </c>
      <c r="AD99" s="28">
        <f t="shared" si="9"/>
        <v>4.1800000000000004E-2</v>
      </c>
      <c r="AE99" s="28">
        <f t="shared" si="9"/>
        <v>4.1800000000000004E-2</v>
      </c>
      <c r="AG99" s="26">
        <f t="shared" si="10"/>
        <v>4.1800000000000004E-2</v>
      </c>
      <c r="AH99" s="26">
        <f t="shared" si="10"/>
        <v>4.1800000000000004E-2</v>
      </c>
      <c r="AI99" s="26">
        <f t="shared" si="10"/>
        <v>4.1800000000000004E-2</v>
      </c>
    </row>
    <row r="100" spans="11:35" x14ac:dyDescent="0.3">
      <c r="K100" s="26">
        <f t="shared" si="1"/>
        <v>9.5999999999999992E-3</v>
      </c>
      <c r="M100" s="28">
        <f t="shared" si="11"/>
        <v>1.7440000000000004E-2</v>
      </c>
      <c r="N100" s="28">
        <f t="shared" si="12"/>
        <v>1.7440000000000004E-2</v>
      </c>
      <c r="O100" s="28">
        <f t="shared" si="13"/>
        <v>1.7440000000000004E-2</v>
      </c>
      <c r="Q100" s="28">
        <f t="shared" si="2"/>
        <v>3.6479999999999999E-2</v>
      </c>
      <c r="R100" s="28">
        <f t="shared" si="3"/>
        <v>3.6479999999999999E-2</v>
      </c>
      <c r="S100" s="28">
        <f t="shared" si="4"/>
        <v>3.6479999999999999E-2</v>
      </c>
      <c r="U100" s="28">
        <f t="shared" si="5"/>
        <v>7.5520000000000004E-2</v>
      </c>
      <c r="V100" s="28">
        <f t="shared" si="6"/>
        <v>7.5520000000000004E-2</v>
      </c>
      <c r="W100" s="28">
        <f t="shared" si="7"/>
        <v>7.5520000000000004E-2</v>
      </c>
      <c r="Y100" s="28">
        <f t="shared" si="8"/>
        <v>3.9040000000000005E-2</v>
      </c>
      <c r="Z100" s="28">
        <f t="shared" si="8"/>
        <v>3.9040000000000005E-2</v>
      </c>
      <c r="AA100" s="28">
        <f t="shared" si="8"/>
        <v>3.9040000000000005E-2</v>
      </c>
      <c r="AC100" s="28">
        <f t="shared" si="9"/>
        <v>3.9040000000000005E-2</v>
      </c>
      <c r="AD100" s="28">
        <f t="shared" si="9"/>
        <v>3.9040000000000005E-2</v>
      </c>
      <c r="AE100" s="28">
        <f t="shared" si="9"/>
        <v>3.9040000000000005E-2</v>
      </c>
      <c r="AG100" s="26">
        <f t="shared" si="10"/>
        <v>3.9040000000000005E-2</v>
      </c>
      <c r="AH100" s="26">
        <f t="shared" si="10"/>
        <v>3.9040000000000005E-2</v>
      </c>
      <c r="AI100" s="26">
        <f t="shared" si="10"/>
        <v>3.9040000000000005E-2</v>
      </c>
    </row>
    <row r="101" spans="11:35" x14ac:dyDescent="0.3">
      <c r="K101" s="26">
        <f t="shared" si="1"/>
        <v>7.1999999999999998E-3</v>
      </c>
      <c r="M101" s="28">
        <f t="shared" si="11"/>
        <v>2.0080000000000001E-2</v>
      </c>
      <c r="N101" s="28">
        <f t="shared" si="12"/>
        <v>2.0080000000000001E-2</v>
      </c>
      <c r="O101" s="28">
        <f t="shared" si="13"/>
        <v>2.0080000000000001E-2</v>
      </c>
      <c r="Q101" s="28">
        <f t="shared" si="2"/>
        <v>3.3360000000000001E-2</v>
      </c>
      <c r="R101" s="28">
        <f t="shared" si="3"/>
        <v>3.3360000000000001E-2</v>
      </c>
      <c r="S101" s="28">
        <f t="shared" si="4"/>
        <v>3.3360000000000001E-2</v>
      </c>
      <c r="U101" s="28">
        <f t="shared" si="5"/>
        <v>6.9640000000000007E-2</v>
      </c>
      <c r="V101" s="28">
        <f t="shared" si="6"/>
        <v>6.9640000000000007E-2</v>
      </c>
      <c r="W101" s="28">
        <f t="shared" si="7"/>
        <v>6.9640000000000007E-2</v>
      </c>
      <c r="Y101" s="28">
        <f t="shared" si="8"/>
        <v>3.6280000000000007E-2</v>
      </c>
      <c r="Z101" s="28">
        <f t="shared" si="8"/>
        <v>3.6280000000000007E-2</v>
      </c>
      <c r="AA101" s="28">
        <f t="shared" si="8"/>
        <v>3.6280000000000007E-2</v>
      </c>
      <c r="AC101" s="28">
        <f t="shared" si="9"/>
        <v>3.6280000000000007E-2</v>
      </c>
      <c r="AD101" s="28">
        <f t="shared" si="9"/>
        <v>3.6280000000000007E-2</v>
      </c>
      <c r="AE101" s="28">
        <f t="shared" si="9"/>
        <v>3.6280000000000007E-2</v>
      </c>
      <c r="AG101" s="26">
        <f t="shared" si="10"/>
        <v>3.6280000000000007E-2</v>
      </c>
      <c r="AH101" s="26">
        <f t="shared" si="10"/>
        <v>3.6280000000000007E-2</v>
      </c>
      <c r="AI101" s="26">
        <f t="shared" si="10"/>
        <v>3.6280000000000007E-2</v>
      </c>
    </row>
    <row r="102" spans="11:35" x14ac:dyDescent="0.3">
      <c r="K102" s="26">
        <f t="shared" si="1"/>
        <v>4.7999999999999996E-3</v>
      </c>
      <c r="M102" s="28">
        <f t="shared" si="11"/>
        <v>2.2720000000000001E-2</v>
      </c>
      <c r="N102" s="28">
        <f t="shared" si="12"/>
        <v>2.2720000000000001E-2</v>
      </c>
      <c r="O102" s="28">
        <f t="shared" si="13"/>
        <v>2.2720000000000001E-2</v>
      </c>
      <c r="Q102" s="28">
        <f t="shared" si="2"/>
        <v>3.024E-2</v>
      </c>
      <c r="R102" s="28">
        <f t="shared" si="3"/>
        <v>3.024E-2</v>
      </c>
      <c r="S102" s="28">
        <f t="shared" si="4"/>
        <v>3.024E-2</v>
      </c>
      <c r="U102" s="28">
        <f t="shared" si="5"/>
        <v>6.3760000000000011E-2</v>
      </c>
      <c r="V102" s="28">
        <f t="shared" si="6"/>
        <v>6.3760000000000011E-2</v>
      </c>
      <c r="W102" s="28">
        <f t="shared" si="7"/>
        <v>6.3760000000000011E-2</v>
      </c>
      <c r="Y102" s="28">
        <f t="shared" si="8"/>
        <v>3.3520000000000008E-2</v>
      </c>
      <c r="Z102" s="28">
        <f t="shared" si="8"/>
        <v>3.3520000000000008E-2</v>
      </c>
      <c r="AA102" s="28">
        <f t="shared" si="8"/>
        <v>3.3520000000000008E-2</v>
      </c>
      <c r="AC102" s="28">
        <f t="shared" si="9"/>
        <v>3.3520000000000008E-2</v>
      </c>
      <c r="AD102" s="28">
        <f t="shared" si="9"/>
        <v>3.3520000000000008E-2</v>
      </c>
      <c r="AE102" s="28">
        <f t="shared" si="9"/>
        <v>3.3520000000000008E-2</v>
      </c>
      <c r="AG102" s="26">
        <f t="shared" si="10"/>
        <v>3.3520000000000008E-2</v>
      </c>
      <c r="AH102" s="26">
        <f t="shared" si="10"/>
        <v>3.3520000000000008E-2</v>
      </c>
      <c r="AI102" s="26">
        <f t="shared" si="10"/>
        <v>3.3520000000000008E-2</v>
      </c>
    </row>
    <row r="103" spans="11:35" x14ac:dyDescent="0.3">
      <c r="K103" s="26">
        <f>+K104+$L$119</f>
        <v>2.3999999999999998E-3</v>
      </c>
      <c r="M103" s="28">
        <f t="shared" si="11"/>
        <v>2.5360000000000001E-2</v>
      </c>
      <c r="N103" s="28">
        <f t="shared" si="12"/>
        <v>2.5360000000000001E-2</v>
      </c>
      <c r="O103" s="28">
        <f t="shared" si="13"/>
        <v>2.5360000000000001E-2</v>
      </c>
      <c r="Q103" s="28">
        <f t="shared" si="2"/>
        <v>2.7120000000000002E-2</v>
      </c>
      <c r="R103" s="28">
        <f t="shared" si="3"/>
        <v>2.7120000000000002E-2</v>
      </c>
      <c r="S103" s="28">
        <f t="shared" si="4"/>
        <v>2.7120000000000002E-2</v>
      </c>
      <c r="U103" s="28">
        <f t="shared" si="5"/>
        <v>5.7880000000000008E-2</v>
      </c>
      <c r="V103" s="28">
        <f t="shared" si="6"/>
        <v>5.7880000000000008E-2</v>
      </c>
      <c r="W103" s="28">
        <f t="shared" si="7"/>
        <v>5.7880000000000008E-2</v>
      </c>
      <c r="Y103" s="28">
        <f t="shared" si="8"/>
        <v>3.0760000000000006E-2</v>
      </c>
      <c r="Z103" s="28">
        <f t="shared" si="8"/>
        <v>3.0760000000000006E-2</v>
      </c>
      <c r="AA103" s="28">
        <f t="shared" si="8"/>
        <v>3.0760000000000006E-2</v>
      </c>
      <c r="AC103" s="28">
        <f t="shared" si="9"/>
        <v>3.0760000000000006E-2</v>
      </c>
      <c r="AD103" s="28">
        <f t="shared" si="9"/>
        <v>3.0760000000000006E-2</v>
      </c>
      <c r="AE103" s="28">
        <f t="shared" si="9"/>
        <v>3.0760000000000006E-2</v>
      </c>
      <c r="AG103" s="26">
        <f t="shared" si="10"/>
        <v>3.0760000000000006E-2</v>
      </c>
      <c r="AH103" s="26">
        <f t="shared" si="10"/>
        <v>3.0760000000000006E-2</v>
      </c>
      <c r="AI103" s="26">
        <f t="shared" si="10"/>
        <v>3.0760000000000006E-2</v>
      </c>
    </row>
    <row r="104" spans="11:35" x14ac:dyDescent="0.3">
      <c r="K104" s="27">
        <v>0</v>
      </c>
      <c r="M104" s="27">
        <f t="shared" si="11"/>
        <v>2.8000000000000001E-2</v>
      </c>
      <c r="N104" s="29">
        <f t="shared" si="12"/>
        <v>2.8000000000000001E-2</v>
      </c>
      <c r="O104" s="29">
        <f t="shared" si="13"/>
        <v>2.8000000000000001E-2</v>
      </c>
      <c r="Q104" s="27">
        <f t="shared" si="2"/>
        <v>2.4E-2</v>
      </c>
      <c r="R104" s="27">
        <f t="shared" si="3"/>
        <v>2.4E-2</v>
      </c>
      <c r="S104" s="27">
        <f t="shared" si="4"/>
        <v>2.4E-2</v>
      </c>
      <c r="U104" s="27">
        <f t="shared" si="5"/>
        <v>5.2000000000000005E-2</v>
      </c>
      <c r="V104" s="27">
        <f t="shared" si="6"/>
        <v>5.2000000000000005E-2</v>
      </c>
      <c r="W104" s="27">
        <f t="shared" si="7"/>
        <v>5.2000000000000005E-2</v>
      </c>
      <c r="Y104" s="30">
        <f>U104-Q104</f>
        <v>2.8000000000000004E-2</v>
      </c>
      <c r="Z104" s="30">
        <f t="shared" si="8"/>
        <v>2.8000000000000004E-2</v>
      </c>
      <c r="AA104" s="30">
        <f t="shared" si="8"/>
        <v>2.8000000000000004E-2</v>
      </c>
      <c r="AC104" s="30">
        <f>IF(U104&gt;=0,Y104,-Q104)</f>
        <v>2.8000000000000004E-2</v>
      </c>
      <c r="AD104" s="30">
        <f>IF(V104&gt;=0,Z104,-R104)</f>
        <v>2.8000000000000004E-2</v>
      </c>
      <c r="AE104" s="30">
        <f>IF(W104&gt;=0,AA104,-S104)</f>
        <v>2.8000000000000004E-2</v>
      </c>
      <c r="AG104" s="26">
        <f>U104-Q104</f>
        <v>2.8000000000000004E-2</v>
      </c>
      <c r="AH104" s="26">
        <f t="shared" si="10"/>
        <v>2.8000000000000004E-2</v>
      </c>
      <c r="AI104" s="26">
        <f t="shared" si="10"/>
        <v>2.8000000000000004E-2</v>
      </c>
    </row>
    <row r="105" spans="11:35" x14ac:dyDescent="0.3">
      <c r="K105" s="26">
        <f>K104-$L$119</f>
        <v>-2.3999999999999998E-3</v>
      </c>
      <c r="M105" s="28">
        <f t="shared" si="11"/>
        <v>3.0640000000000001E-2</v>
      </c>
      <c r="N105" s="28">
        <f t="shared" si="12"/>
        <v>3.0640000000000001E-2</v>
      </c>
      <c r="O105" s="28">
        <f t="shared" si="13"/>
        <v>3.0640000000000001E-2</v>
      </c>
      <c r="Q105" s="28">
        <f t="shared" si="2"/>
        <v>2.0879999999999999E-2</v>
      </c>
      <c r="R105" s="28">
        <f t="shared" si="3"/>
        <v>2.0879999999999999E-2</v>
      </c>
      <c r="S105" s="28">
        <f t="shared" si="4"/>
        <v>2.0879999999999999E-2</v>
      </c>
      <c r="U105" s="28">
        <f t="shared" si="5"/>
        <v>4.6120000000000001E-2</v>
      </c>
      <c r="V105" s="28">
        <f t="shared" si="6"/>
        <v>4.6120000000000001E-2</v>
      </c>
      <c r="W105" s="28">
        <f t="shared" si="7"/>
        <v>4.6120000000000001E-2</v>
      </c>
      <c r="Y105" s="28">
        <f t="shared" ref="Y105:AA116" si="14">U105-Q105</f>
        <v>2.5240000000000002E-2</v>
      </c>
      <c r="Z105" s="28">
        <f t="shared" si="8"/>
        <v>2.5240000000000002E-2</v>
      </c>
      <c r="AA105" s="28">
        <f t="shared" si="8"/>
        <v>2.5240000000000002E-2</v>
      </c>
      <c r="AC105" s="28">
        <f t="shared" ref="AC105:AE116" si="15">IF(U105&gt;=0,Y105,-Q105)</f>
        <v>2.5240000000000002E-2</v>
      </c>
      <c r="AD105" s="28">
        <f t="shared" si="15"/>
        <v>2.5240000000000002E-2</v>
      </c>
      <c r="AE105" s="28">
        <f t="shared" si="15"/>
        <v>2.5240000000000002E-2</v>
      </c>
      <c r="AG105" s="26">
        <f t="shared" ref="AG105:AI116" si="16">U105-Q105</f>
        <v>2.5240000000000002E-2</v>
      </c>
      <c r="AH105" s="26">
        <f t="shared" si="10"/>
        <v>2.5240000000000002E-2</v>
      </c>
      <c r="AI105" s="26">
        <f t="shared" si="10"/>
        <v>2.5240000000000002E-2</v>
      </c>
    </row>
    <row r="106" spans="11:35" x14ac:dyDescent="0.3">
      <c r="K106" s="26">
        <f t="shared" ref="K106:K116" si="17">K105-$L$119</f>
        <v>-4.7999999999999996E-3</v>
      </c>
      <c r="M106" s="28">
        <f t="shared" si="11"/>
        <v>3.3279999999999997E-2</v>
      </c>
      <c r="N106" s="28">
        <f t="shared" si="12"/>
        <v>3.3279999999999997E-2</v>
      </c>
      <c r="O106" s="28">
        <f t="shared" si="13"/>
        <v>3.3279999999999997E-2</v>
      </c>
      <c r="Q106" s="28">
        <f t="shared" si="2"/>
        <v>1.7760000000000001E-2</v>
      </c>
      <c r="R106" s="28">
        <f t="shared" si="3"/>
        <v>1.7760000000000001E-2</v>
      </c>
      <c r="S106" s="28">
        <f t="shared" si="4"/>
        <v>1.7760000000000001E-2</v>
      </c>
      <c r="U106" s="28">
        <f t="shared" si="5"/>
        <v>4.0240000000000005E-2</v>
      </c>
      <c r="V106" s="28">
        <f t="shared" si="6"/>
        <v>4.0240000000000005E-2</v>
      </c>
      <c r="W106" s="28">
        <f t="shared" si="7"/>
        <v>4.0240000000000005E-2</v>
      </c>
      <c r="Y106" s="28">
        <f t="shared" si="14"/>
        <v>2.2480000000000003E-2</v>
      </c>
      <c r="Z106" s="28">
        <f t="shared" si="8"/>
        <v>2.2480000000000003E-2</v>
      </c>
      <c r="AA106" s="28">
        <f t="shared" si="8"/>
        <v>2.2480000000000003E-2</v>
      </c>
      <c r="AC106" s="28">
        <f t="shared" si="15"/>
        <v>2.2480000000000003E-2</v>
      </c>
      <c r="AD106" s="28">
        <f t="shared" si="15"/>
        <v>2.2480000000000003E-2</v>
      </c>
      <c r="AE106" s="28">
        <f t="shared" si="15"/>
        <v>2.2480000000000003E-2</v>
      </c>
      <c r="AG106" s="26">
        <f t="shared" si="16"/>
        <v>2.2480000000000003E-2</v>
      </c>
      <c r="AH106" s="26">
        <f t="shared" si="10"/>
        <v>2.2480000000000003E-2</v>
      </c>
      <c r="AI106" s="26">
        <f t="shared" si="10"/>
        <v>2.2480000000000003E-2</v>
      </c>
    </row>
    <row r="107" spans="11:35" x14ac:dyDescent="0.3">
      <c r="K107" s="26">
        <f t="shared" si="17"/>
        <v>-7.1999999999999998E-3</v>
      </c>
      <c r="M107" s="28">
        <f t="shared" si="11"/>
        <v>3.5920000000000001E-2</v>
      </c>
      <c r="N107" s="28">
        <f t="shared" si="12"/>
        <v>3.5920000000000001E-2</v>
      </c>
      <c r="O107" s="28">
        <f t="shared" si="13"/>
        <v>3.5920000000000001E-2</v>
      </c>
      <c r="Q107" s="28">
        <f t="shared" si="2"/>
        <v>1.464E-2</v>
      </c>
      <c r="R107" s="28">
        <f t="shared" si="3"/>
        <v>1.464E-2</v>
      </c>
      <c r="S107" s="28">
        <f t="shared" si="4"/>
        <v>1.464E-2</v>
      </c>
      <c r="U107" s="28">
        <f t="shared" si="5"/>
        <v>3.4360000000000009E-2</v>
      </c>
      <c r="V107" s="28">
        <f t="shared" si="6"/>
        <v>3.4360000000000009E-2</v>
      </c>
      <c r="W107" s="28">
        <f t="shared" si="7"/>
        <v>3.4360000000000009E-2</v>
      </c>
      <c r="Y107" s="28">
        <f t="shared" si="14"/>
        <v>1.9720000000000008E-2</v>
      </c>
      <c r="Z107" s="28">
        <f t="shared" si="8"/>
        <v>1.9720000000000008E-2</v>
      </c>
      <c r="AA107" s="28">
        <f t="shared" si="8"/>
        <v>1.9720000000000008E-2</v>
      </c>
      <c r="AC107" s="28">
        <f t="shared" si="15"/>
        <v>1.9720000000000008E-2</v>
      </c>
      <c r="AD107" s="28">
        <f t="shared" si="15"/>
        <v>1.9720000000000008E-2</v>
      </c>
      <c r="AE107" s="28">
        <f t="shared" si="15"/>
        <v>1.9720000000000008E-2</v>
      </c>
      <c r="AG107" s="26">
        <f t="shared" si="16"/>
        <v>1.9720000000000008E-2</v>
      </c>
      <c r="AH107" s="26">
        <f t="shared" si="10"/>
        <v>1.9720000000000008E-2</v>
      </c>
      <c r="AI107" s="26">
        <f t="shared" si="10"/>
        <v>1.9720000000000008E-2</v>
      </c>
    </row>
    <row r="108" spans="11:35" x14ac:dyDescent="0.3">
      <c r="K108" s="26">
        <f t="shared" si="17"/>
        <v>-9.5999999999999992E-3</v>
      </c>
      <c r="M108" s="28">
        <f t="shared" si="11"/>
        <v>3.8559999999999997E-2</v>
      </c>
      <c r="N108" s="28">
        <f t="shared" si="12"/>
        <v>3.8559999999999997E-2</v>
      </c>
      <c r="O108" s="28">
        <f t="shared" si="13"/>
        <v>3.8559999999999997E-2</v>
      </c>
      <c r="Q108" s="28">
        <f t="shared" si="2"/>
        <v>1.1520000000000001E-2</v>
      </c>
      <c r="R108" s="28">
        <f t="shared" si="3"/>
        <v>1.1520000000000001E-2</v>
      </c>
      <c r="S108" s="28">
        <f t="shared" si="4"/>
        <v>1.1520000000000001E-2</v>
      </c>
      <c r="U108" s="28">
        <f t="shared" si="5"/>
        <v>2.8480000000000005E-2</v>
      </c>
      <c r="V108" s="28">
        <f t="shared" si="6"/>
        <v>2.8480000000000005E-2</v>
      </c>
      <c r="W108" s="28">
        <f t="shared" si="7"/>
        <v>2.8480000000000005E-2</v>
      </c>
      <c r="Y108" s="28">
        <f t="shared" si="14"/>
        <v>1.6960000000000003E-2</v>
      </c>
      <c r="Z108" s="28">
        <f t="shared" si="14"/>
        <v>1.6960000000000003E-2</v>
      </c>
      <c r="AA108" s="28">
        <f t="shared" si="14"/>
        <v>1.6960000000000003E-2</v>
      </c>
      <c r="AC108" s="28">
        <f t="shared" si="15"/>
        <v>1.6960000000000003E-2</v>
      </c>
      <c r="AD108" s="28">
        <f t="shared" si="15"/>
        <v>1.6960000000000003E-2</v>
      </c>
      <c r="AE108" s="28">
        <f t="shared" si="15"/>
        <v>1.6960000000000003E-2</v>
      </c>
      <c r="AG108" s="26">
        <f t="shared" si="16"/>
        <v>1.6960000000000003E-2</v>
      </c>
      <c r="AH108" s="26">
        <f t="shared" si="16"/>
        <v>1.6960000000000003E-2</v>
      </c>
      <c r="AI108" s="26">
        <f t="shared" si="16"/>
        <v>1.6960000000000003E-2</v>
      </c>
    </row>
    <row r="109" spans="11:35" x14ac:dyDescent="0.3">
      <c r="K109" s="26">
        <f t="shared" si="17"/>
        <v>-1.1999999999999999E-2</v>
      </c>
      <c r="M109" s="28">
        <f t="shared" si="11"/>
        <v>4.1200000000000001E-2</v>
      </c>
      <c r="N109" s="28">
        <f t="shared" si="12"/>
        <v>4.1200000000000001E-2</v>
      </c>
      <c r="O109" s="28">
        <f t="shared" si="13"/>
        <v>4.1200000000000001E-2</v>
      </c>
      <c r="Q109" s="28">
        <f t="shared" si="2"/>
        <v>8.4000000000000012E-3</v>
      </c>
      <c r="R109" s="28">
        <f t="shared" si="3"/>
        <v>8.4000000000000012E-3</v>
      </c>
      <c r="S109" s="28">
        <f t="shared" si="4"/>
        <v>8.4000000000000012E-3</v>
      </c>
      <c r="U109" s="28">
        <f t="shared" si="5"/>
        <v>2.2600000000000009E-2</v>
      </c>
      <c r="V109" s="28">
        <f t="shared" si="6"/>
        <v>2.2600000000000009E-2</v>
      </c>
      <c r="W109" s="28">
        <f t="shared" si="7"/>
        <v>2.2600000000000009E-2</v>
      </c>
      <c r="Y109" s="28">
        <f t="shared" si="14"/>
        <v>1.4200000000000008E-2</v>
      </c>
      <c r="Z109" s="28">
        <f t="shared" si="14"/>
        <v>1.4200000000000008E-2</v>
      </c>
      <c r="AA109" s="28">
        <f t="shared" si="14"/>
        <v>1.4200000000000008E-2</v>
      </c>
      <c r="AC109" s="28">
        <f t="shared" si="15"/>
        <v>1.4200000000000008E-2</v>
      </c>
      <c r="AD109" s="28">
        <f t="shared" si="15"/>
        <v>1.4200000000000008E-2</v>
      </c>
      <c r="AE109" s="28">
        <f t="shared" si="15"/>
        <v>1.4200000000000008E-2</v>
      </c>
      <c r="AG109" s="26">
        <f t="shared" si="16"/>
        <v>1.4200000000000008E-2</v>
      </c>
      <c r="AH109" s="26">
        <f t="shared" si="16"/>
        <v>1.4200000000000008E-2</v>
      </c>
      <c r="AI109" s="26">
        <f t="shared" si="16"/>
        <v>1.4200000000000008E-2</v>
      </c>
    </row>
    <row r="110" spans="11:35" x14ac:dyDescent="0.3">
      <c r="K110" s="26">
        <f t="shared" si="17"/>
        <v>-1.4399999999999998E-2</v>
      </c>
      <c r="M110" s="28">
        <f t="shared" si="11"/>
        <v>4.3839999999999997E-2</v>
      </c>
      <c r="N110" s="28">
        <f t="shared" si="12"/>
        <v>4.3839999999999997E-2</v>
      </c>
      <c r="O110" s="28">
        <f t="shared" si="13"/>
        <v>4.3839999999999997E-2</v>
      </c>
      <c r="Q110" s="28">
        <f t="shared" si="2"/>
        <v>5.2800000000000034E-3</v>
      </c>
      <c r="R110" s="28">
        <f t="shared" si="3"/>
        <v>5.2800000000000034E-3</v>
      </c>
      <c r="S110" s="28">
        <f t="shared" si="4"/>
        <v>5.2800000000000034E-3</v>
      </c>
      <c r="U110" s="28">
        <f t="shared" si="5"/>
        <v>1.6720000000000013E-2</v>
      </c>
      <c r="V110" s="28">
        <f t="shared" si="6"/>
        <v>1.6720000000000013E-2</v>
      </c>
      <c r="W110" s="28">
        <f t="shared" si="7"/>
        <v>1.6720000000000013E-2</v>
      </c>
      <c r="Y110" s="28">
        <f t="shared" si="14"/>
        <v>1.1440000000000009E-2</v>
      </c>
      <c r="Z110" s="28">
        <f t="shared" si="14"/>
        <v>1.1440000000000009E-2</v>
      </c>
      <c r="AA110" s="28">
        <f t="shared" si="14"/>
        <v>1.1440000000000009E-2</v>
      </c>
      <c r="AC110" s="28">
        <f t="shared" si="15"/>
        <v>1.1440000000000009E-2</v>
      </c>
      <c r="AD110" s="28">
        <f t="shared" si="15"/>
        <v>1.1440000000000009E-2</v>
      </c>
      <c r="AE110" s="28">
        <f t="shared" si="15"/>
        <v>1.1440000000000009E-2</v>
      </c>
      <c r="AG110" s="26">
        <f t="shared" si="16"/>
        <v>1.1440000000000009E-2</v>
      </c>
      <c r="AH110" s="26">
        <f t="shared" si="16"/>
        <v>1.1440000000000009E-2</v>
      </c>
      <c r="AI110" s="26">
        <f t="shared" si="16"/>
        <v>1.1440000000000009E-2</v>
      </c>
    </row>
    <row r="111" spans="11:35" x14ac:dyDescent="0.3">
      <c r="K111" s="26">
        <f t="shared" si="17"/>
        <v>-1.6799999999999999E-2</v>
      </c>
      <c r="M111" s="28">
        <f t="shared" si="11"/>
        <v>4.6479999999999994E-2</v>
      </c>
      <c r="N111" s="28">
        <f t="shared" si="12"/>
        <v>4.6479999999999994E-2</v>
      </c>
      <c r="O111" s="28">
        <f t="shared" si="13"/>
        <v>4.6479999999999994E-2</v>
      </c>
      <c r="Q111" s="28">
        <f t="shared" si="2"/>
        <v>2.1600000000000022E-3</v>
      </c>
      <c r="R111" s="28">
        <f t="shared" si="3"/>
        <v>2.1600000000000022E-3</v>
      </c>
      <c r="S111" s="28">
        <f t="shared" si="4"/>
        <v>2.1600000000000022E-3</v>
      </c>
      <c r="U111" s="28">
        <f t="shared" si="5"/>
        <v>1.0840000000000008E-2</v>
      </c>
      <c r="V111" s="28">
        <f t="shared" si="6"/>
        <v>1.0840000000000008E-2</v>
      </c>
      <c r="W111" s="28">
        <f t="shared" si="7"/>
        <v>1.0840000000000008E-2</v>
      </c>
      <c r="Y111" s="28">
        <f t="shared" si="14"/>
        <v>8.6800000000000054E-3</v>
      </c>
      <c r="Z111" s="28">
        <f t="shared" si="14"/>
        <v>8.6800000000000054E-3</v>
      </c>
      <c r="AA111" s="28">
        <f t="shared" si="14"/>
        <v>8.6800000000000054E-3</v>
      </c>
      <c r="AC111" s="28">
        <f t="shared" si="15"/>
        <v>8.6800000000000054E-3</v>
      </c>
      <c r="AD111" s="28">
        <f t="shared" si="15"/>
        <v>8.6800000000000054E-3</v>
      </c>
      <c r="AE111" s="28">
        <f t="shared" si="15"/>
        <v>8.6800000000000054E-3</v>
      </c>
      <c r="AG111" s="26">
        <f t="shared" si="16"/>
        <v>8.6800000000000054E-3</v>
      </c>
      <c r="AH111" s="26">
        <f t="shared" si="16"/>
        <v>8.6800000000000054E-3</v>
      </c>
      <c r="AI111" s="26">
        <f t="shared" si="16"/>
        <v>8.6800000000000054E-3</v>
      </c>
    </row>
    <row r="112" spans="11:35" x14ac:dyDescent="0.3">
      <c r="K112" s="26">
        <f t="shared" si="17"/>
        <v>-1.9199999999999998E-2</v>
      </c>
      <c r="M112" s="28">
        <f t="shared" si="11"/>
        <v>4.9119999999999997E-2</v>
      </c>
      <c r="N112" s="28">
        <f t="shared" si="12"/>
        <v>4.9119999999999997E-2</v>
      </c>
      <c r="O112" s="28">
        <f t="shared" si="13"/>
        <v>4.9119999999999997E-2</v>
      </c>
      <c r="Q112" s="28">
        <f t="shared" si="2"/>
        <v>-9.5999999999999905E-4</v>
      </c>
      <c r="R112" s="28">
        <f t="shared" si="3"/>
        <v>-9.5999999999999905E-4</v>
      </c>
      <c r="S112" s="28">
        <f t="shared" si="4"/>
        <v>-9.5999999999999905E-4</v>
      </c>
      <c r="U112" s="28">
        <f t="shared" si="5"/>
        <v>4.9600000000000043E-3</v>
      </c>
      <c r="V112" s="28">
        <f t="shared" si="6"/>
        <v>4.9600000000000043E-3</v>
      </c>
      <c r="W112" s="28">
        <f t="shared" si="7"/>
        <v>4.9600000000000043E-3</v>
      </c>
      <c r="Y112" s="28">
        <f t="shared" si="14"/>
        <v>5.9200000000000034E-3</v>
      </c>
      <c r="Z112" s="28">
        <f t="shared" si="14"/>
        <v>5.9200000000000034E-3</v>
      </c>
      <c r="AA112" s="28">
        <f t="shared" si="14"/>
        <v>5.9200000000000034E-3</v>
      </c>
      <c r="AC112" s="28">
        <f t="shared" si="15"/>
        <v>5.9200000000000034E-3</v>
      </c>
      <c r="AD112" s="28">
        <f t="shared" si="15"/>
        <v>5.9200000000000034E-3</v>
      </c>
      <c r="AE112" s="28">
        <f t="shared" si="15"/>
        <v>5.9200000000000034E-3</v>
      </c>
      <c r="AG112" s="26">
        <f t="shared" si="16"/>
        <v>5.9200000000000034E-3</v>
      </c>
      <c r="AH112" s="26">
        <f t="shared" si="16"/>
        <v>5.9200000000000034E-3</v>
      </c>
      <c r="AI112" s="26">
        <f t="shared" si="16"/>
        <v>5.9200000000000034E-3</v>
      </c>
    </row>
    <row r="113" spans="11:35" x14ac:dyDescent="0.3">
      <c r="K113" s="26">
        <f t="shared" si="17"/>
        <v>-2.1599999999999998E-2</v>
      </c>
      <c r="M113" s="28">
        <f t="shared" si="11"/>
        <v>5.1759999999999994E-2</v>
      </c>
      <c r="N113" s="28">
        <f t="shared" si="12"/>
        <v>5.1759999999999994E-2</v>
      </c>
      <c r="O113" s="28">
        <f t="shared" si="13"/>
        <v>5.1759999999999994E-2</v>
      </c>
      <c r="Q113" s="28">
        <f t="shared" si="2"/>
        <v>-4.0799999999999968E-3</v>
      </c>
      <c r="R113" s="28">
        <f t="shared" si="3"/>
        <v>-4.0799999999999968E-3</v>
      </c>
      <c r="S113" s="28">
        <f t="shared" si="4"/>
        <v>-4.0799999999999968E-3</v>
      </c>
      <c r="U113" s="28">
        <f t="shared" si="5"/>
        <v>-9.19999999999992E-4</v>
      </c>
      <c r="V113" s="28">
        <f t="shared" si="6"/>
        <v>-9.19999999999992E-4</v>
      </c>
      <c r="W113" s="28">
        <f t="shared" si="7"/>
        <v>-9.19999999999992E-4</v>
      </c>
      <c r="Y113" s="28">
        <f t="shared" si="14"/>
        <v>3.1600000000000048E-3</v>
      </c>
      <c r="Z113" s="28">
        <f t="shared" si="14"/>
        <v>3.1600000000000048E-3</v>
      </c>
      <c r="AA113" s="28">
        <f t="shared" si="14"/>
        <v>3.1600000000000048E-3</v>
      </c>
      <c r="AC113" s="28">
        <f t="shared" si="15"/>
        <v>4.0799999999999968E-3</v>
      </c>
      <c r="AD113" s="28">
        <f t="shared" si="15"/>
        <v>4.0799999999999968E-3</v>
      </c>
      <c r="AE113" s="28">
        <f t="shared" si="15"/>
        <v>4.0799999999999968E-3</v>
      </c>
      <c r="AG113" s="26">
        <f t="shared" si="16"/>
        <v>3.1600000000000048E-3</v>
      </c>
      <c r="AH113" s="26">
        <f t="shared" si="16"/>
        <v>3.1600000000000048E-3</v>
      </c>
      <c r="AI113" s="26">
        <f t="shared" si="16"/>
        <v>3.1600000000000048E-3</v>
      </c>
    </row>
    <row r="114" spans="11:35" x14ac:dyDescent="0.3">
      <c r="K114" s="26">
        <f t="shared" si="17"/>
        <v>-2.3999999999999997E-2</v>
      </c>
      <c r="M114" s="28">
        <f t="shared" si="11"/>
        <v>5.439999999999999E-2</v>
      </c>
      <c r="N114" s="28">
        <f t="shared" si="12"/>
        <v>5.439999999999999E-2</v>
      </c>
      <c r="O114" s="28">
        <f t="shared" si="13"/>
        <v>5.439999999999999E-2</v>
      </c>
      <c r="Q114" s="28">
        <f t="shared" si="2"/>
        <v>-7.1999999999999981E-3</v>
      </c>
      <c r="R114" s="28">
        <f t="shared" si="3"/>
        <v>-7.1999999999999981E-3</v>
      </c>
      <c r="S114" s="28">
        <f t="shared" si="4"/>
        <v>-7.1999999999999981E-3</v>
      </c>
      <c r="U114" s="28">
        <f t="shared" si="5"/>
        <v>-6.7999999999999883E-3</v>
      </c>
      <c r="V114" s="28">
        <f t="shared" si="6"/>
        <v>-6.7999999999999883E-3</v>
      </c>
      <c r="W114" s="28">
        <f t="shared" si="7"/>
        <v>-6.7999999999999883E-3</v>
      </c>
      <c r="Y114" s="28">
        <f t="shared" si="14"/>
        <v>4.0000000000000972E-4</v>
      </c>
      <c r="Z114" s="28">
        <f t="shared" si="14"/>
        <v>4.0000000000000972E-4</v>
      </c>
      <c r="AA114" s="28">
        <f t="shared" si="14"/>
        <v>4.0000000000000972E-4</v>
      </c>
      <c r="AC114" s="28">
        <f t="shared" si="15"/>
        <v>7.1999999999999981E-3</v>
      </c>
      <c r="AD114" s="28">
        <f t="shared" si="15"/>
        <v>7.1999999999999981E-3</v>
      </c>
      <c r="AE114" s="28">
        <f t="shared" si="15"/>
        <v>7.1999999999999981E-3</v>
      </c>
      <c r="AG114" s="26">
        <f t="shared" si="16"/>
        <v>4.0000000000000972E-4</v>
      </c>
      <c r="AH114" s="26">
        <f t="shared" si="16"/>
        <v>4.0000000000000972E-4</v>
      </c>
      <c r="AI114" s="26">
        <f t="shared" si="16"/>
        <v>4.0000000000000972E-4</v>
      </c>
    </row>
    <row r="115" spans="11:35" x14ac:dyDescent="0.3">
      <c r="K115" s="26">
        <f t="shared" si="17"/>
        <v>-2.6399999999999996E-2</v>
      </c>
      <c r="M115" s="28">
        <f t="shared" si="11"/>
        <v>5.7039999999999993E-2</v>
      </c>
      <c r="N115" s="28">
        <f t="shared" si="12"/>
        <v>5.7039999999999993E-2</v>
      </c>
      <c r="O115" s="28">
        <f t="shared" si="13"/>
        <v>5.7039999999999993E-2</v>
      </c>
      <c r="Q115" s="28">
        <f t="shared" si="2"/>
        <v>-1.0319999999999996E-2</v>
      </c>
      <c r="R115" s="28">
        <f t="shared" si="3"/>
        <v>-1.0319999999999996E-2</v>
      </c>
      <c r="S115" s="28">
        <f t="shared" si="4"/>
        <v>-1.0319999999999996E-2</v>
      </c>
      <c r="U115" s="28">
        <f t="shared" si="5"/>
        <v>-1.2679999999999992E-2</v>
      </c>
      <c r="V115" s="28">
        <f t="shared" si="6"/>
        <v>-1.2679999999999992E-2</v>
      </c>
      <c r="W115" s="28">
        <f t="shared" si="7"/>
        <v>-1.2679999999999992E-2</v>
      </c>
      <c r="Y115" s="28">
        <f t="shared" si="14"/>
        <v>-2.3599999999999958E-3</v>
      </c>
      <c r="Z115" s="28">
        <f t="shared" si="14"/>
        <v>-2.3599999999999958E-3</v>
      </c>
      <c r="AA115" s="28">
        <f t="shared" si="14"/>
        <v>-2.3599999999999958E-3</v>
      </c>
      <c r="AC115" s="28">
        <f t="shared" si="15"/>
        <v>1.0319999999999996E-2</v>
      </c>
      <c r="AD115" s="28">
        <f t="shared" si="15"/>
        <v>1.0319999999999996E-2</v>
      </c>
      <c r="AE115" s="28">
        <f t="shared" si="15"/>
        <v>1.0319999999999996E-2</v>
      </c>
      <c r="AG115" s="26">
        <f t="shared" si="16"/>
        <v>-2.3599999999999958E-3</v>
      </c>
      <c r="AH115" s="26">
        <f t="shared" si="16"/>
        <v>-2.3599999999999958E-3</v>
      </c>
      <c r="AI115" s="26">
        <f t="shared" si="16"/>
        <v>-2.3599999999999958E-3</v>
      </c>
    </row>
    <row r="116" spans="11:35" x14ac:dyDescent="0.3">
      <c r="K116" s="26">
        <f t="shared" si="17"/>
        <v>-2.8799999999999996E-2</v>
      </c>
      <c r="M116" s="28">
        <f t="shared" si="11"/>
        <v>5.9679999999999997E-2</v>
      </c>
      <c r="N116" s="28">
        <f t="shared" si="12"/>
        <v>5.9679999999999997E-2</v>
      </c>
      <c r="O116" s="28">
        <f t="shared" si="13"/>
        <v>5.9679999999999997E-2</v>
      </c>
      <c r="Q116" s="28">
        <f t="shared" si="2"/>
        <v>-1.3439999999999994E-2</v>
      </c>
      <c r="R116" s="28">
        <f t="shared" si="3"/>
        <v>-1.3439999999999994E-2</v>
      </c>
      <c r="S116" s="28">
        <f t="shared" si="4"/>
        <v>-1.3439999999999994E-2</v>
      </c>
      <c r="U116" s="28">
        <f t="shared" si="5"/>
        <v>-1.8559999999999979E-2</v>
      </c>
      <c r="V116" s="28">
        <f t="shared" si="6"/>
        <v>-1.8559999999999979E-2</v>
      </c>
      <c r="W116" s="28">
        <f t="shared" si="7"/>
        <v>-1.8559999999999979E-2</v>
      </c>
      <c r="Y116" s="28">
        <f t="shared" si="14"/>
        <v>-5.1199999999999857E-3</v>
      </c>
      <c r="Z116" s="28">
        <f t="shared" si="14"/>
        <v>-5.1199999999999857E-3</v>
      </c>
      <c r="AA116" s="28">
        <f t="shared" si="14"/>
        <v>-5.1199999999999857E-3</v>
      </c>
      <c r="AC116" s="28">
        <f t="shared" si="15"/>
        <v>1.3439999999999994E-2</v>
      </c>
      <c r="AD116" s="28">
        <f t="shared" si="15"/>
        <v>1.3439999999999994E-2</v>
      </c>
      <c r="AE116" s="28">
        <f t="shared" si="15"/>
        <v>1.3439999999999994E-2</v>
      </c>
      <c r="AG116" s="26">
        <f t="shared" si="16"/>
        <v>-5.1199999999999857E-3</v>
      </c>
      <c r="AH116" s="26">
        <f t="shared" si="16"/>
        <v>-5.1199999999999857E-3</v>
      </c>
      <c r="AI116" s="26">
        <f t="shared" si="16"/>
        <v>-5.1199999999999857E-3</v>
      </c>
    </row>
    <row r="119" spans="11:35" x14ac:dyDescent="0.3">
      <c r="K119" t="s">
        <v>33</v>
      </c>
      <c r="L119" s="25">
        <v>2.3999999999999998E-3</v>
      </c>
    </row>
    <row r="121" spans="11:35" x14ac:dyDescent="0.3">
      <c r="L121" t="s">
        <v>34</v>
      </c>
    </row>
    <row r="122" spans="11:35" x14ac:dyDescent="0.3">
      <c r="L122" t="s">
        <v>43</v>
      </c>
      <c r="M122" t="s">
        <v>44</v>
      </c>
      <c r="O122" t="s">
        <v>43</v>
      </c>
      <c r="P122" t="s">
        <v>44</v>
      </c>
      <c r="R122" t="s">
        <v>43</v>
      </c>
      <c r="S122" t="s">
        <v>44</v>
      </c>
    </row>
    <row r="123" spans="11:35" x14ac:dyDescent="0.3">
      <c r="L123" s="26">
        <f>D50</f>
        <v>0</v>
      </c>
      <c r="M123">
        <v>-0.1</v>
      </c>
      <c r="O123">
        <v>-0.02</v>
      </c>
      <c r="P123" s="26">
        <f>M124</f>
        <v>2.8000000000000001E-2</v>
      </c>
      <c r="R123" s="26">
        <f>L123</f>
        <v>0</v>
      </c>
      <c r="S123" s="26">
        <f>P124</f>
        <v>2.8000000000000001E-2</v>
      </c>
    </row>
    <row r="124" spans="11:35" x14ac:dyDescent="0.3">
      <c r="L124" s="26">
        <f>L123</f>
        <v>0</v>
      </c>
      <c r="M124" s="26">
        <f>D53</f>
        <v>2.8000000000000001E-2</v>
      </c>
      <c r="O124" s="26">
        <f>L123</f>
        <v>0</v>
      </c>
      <c r="P124" s="26">
        <f>P123</f>
        <v>2.8000000000000001E-2</v>
      </c>
      <c r="R124" s="26">
        <f>L124</f>
        <v>0</v>
      </c>
      <c r="S124" s="26">
        <f>S123</f>
        <v>2.8000000000000001E-2</v>
      </c>
    </row>
    <row r="127" spans="11:35" x14ac:dyDescent="0.3">
      <c r="L127" t="s">
        <v>35</v>
      </c>
    </row>
    <row r="128" spans="11:35" x14ac:dyDescent="0.3">
      <c r="L128" t="s">
        <v>43</v>
      </c>
      <c r="M128" t="s">
        <v>44</v>
      </c>
      <c r="O128" t="s">
        <v>43</v>
      </c>
      <c r="P128" t="s">
        <v>44</v>
      </c>
      <c r="R128" t="s">
        <v>43</v>
      </c>
      <c r="S128" t="s">
        <v>44</v>
      </c>
    </row>
    <row r="129" spans="12:19" x14ac:dyDescent="0.3">
      <c r="L129" s="26">
        <f>G50</f>
        <v>0</v>
      </c>
      <c r="M129">
        <f>M123</f>
        <v>-0.1</v>
      </c>
      <c r="O129">
        <f>O123</f>
        <v>-0.02</v>
      </c>
      <c r="P129" s="26">
        <f>M130</f>
        <v>2.8000000000000001E-2</v>
      </c>
      <c r="R129" s="26">
        <f>L129</f>
        <v>0</v>
      </c>
      <c r="S129" s="26">
        <f>P130</f>
        <v>2.8000000000000001E-2</v>
      </c>
    </row>
    <row r="130" spans="12:19" x14ac:dyDescent="0.3">
      <c r="L130" s="26">
        <f>L129</f>
        <v>0</v>
      </c>
      <c r="M130" s="26">
        <f>G53</f>
        <v>2.8000000000000001E-2</v>
      </c>
      <c r="O130" s="26">
        <f>L130</f>
        <v>0</v>
      </c>
      <c r="P130" s="26">
        <f>M130</f>
        <v>2.8000000000000001E-2</v>
      </c>
      <c r="R130" s="26">
        <f>L130</f>
        <v>0</v>
      </c>
      <c r="S130" s="26">
        <f>S129</f>
        <v>2.8000000000000001E-2</v>
      </c>
    </row>
    <row r="133" spans="12:19" x14ac:dyDescent="0.3">
      <c r="L133" t="s">
        <v>36</v>
      </c>
    </row>
    <row r="134" spans="12:19" x14ac:dyDescent="0.3">
      <c r="L134" t="s">
        <v>43</v>
      </c>
      <c r="M134" t="s">
        <v>44</v>
      </c>
      <c r="O134" t="s">
        <v>43</v>
      </c>
      <c r="P134" t="s">
        <v>44</v>
      </c>
      <c r="R134" t="s">
        <v>43</v>
      </c>
      <c r="S134" t="s">
        <v>44</v>
      </c>
    </row>
    <row r="135" spans="12:19" x14ac:dyDescent="0.3">
      <c r="L135" s="26">
        <f>I50</f>
        <v>0</v>
      </c>
      <c r="M135">
        <f>M129</f>
        <v>-0.1</v>
      </c>
      <c r="O135">
        <f>O129</f>
        <v>-0.02</v>
      </c>
      <c r="P135" s="26">
        <f>M136</f>
        <v>2.8000000000000001E-2</v>
      </c>
      <c r="R135" s="26">
        <f>L135</f>
        <v>0</v>
      </c>
      <c r="S135" s="26">
        <f>P136</f>
        <v>2.8000000000000001E-2</v>
      </c>
    </row>
    <row r="136" spans="12:19" x14ac:dyDescent="0.3">
      <c r="L136" s="26">
        <f>L135</f>
        <v>0</v>
      </c>
      <c r="M136" s="26">
        <f>I53</f>
        <v>2.8000000000000001E-2</v>
      </c>
      <c r="O136" s="26">
        <f>L136</f>
        <v>0</v>
      </c>
      <c r="P136" s="26">
        <f>M136</f>
        <v>2.8000000000000001E-2</v>
      </c>
      <c r="R136" s="26">
        <f>L136</f>
        <v>0</v>
      </c>
      <c r="S136" s="26">
        <f>S135</f>
        <v>2.8000000000000001E-2</v>
      </c>
    </row>
    <row r="140" spans="12:19" x14ac:dyDescent="0.3">
      <c r="L140" t="s">
        <v>34</v>
      </c>
    </row>
    <row r="141" spans="12:19" x14ac:dyDescent="0.3">
      <c r="L141" t="s">
        <v>43</v>
      </c>
      <c r="M141" t="s">
        <v>44</v>
      </c>
      <c r="O141" t="s">
        <v>43</v>
      </c>
      <c r="P141" t="s">
        <v>44</v>
      </c>
      <c r="R141" t="s">
        <v>43</v>
      </c>
      <c r="S141" t="s">
        <v>44</v>
      </c>
    </row>
    <row r="142" spans="12:19" x14ac:dyDescent="0.3">
      <c r="L142" s="26">
        <f>L123</f>
        <v>0</v>
      </c>
      <c r="M142">
        <v>0</v>
      </c>
      <c r="O142">
        <v>-0.02</v>
      </c>
      <c r="P142" s="26">
        <f>M143</f>
        <v>2.4E-2</v>
      </c>
      <c r="R142" s="26">
        <f>L142</f>
        <v>0</v>
      </c>
      <c r="S142" s="26">
        <f>P143</f>
        <v>2.4E-2</v>
      </c>
    </row>
    <row r="143" spans="12:19" x14ac:dyDescent="0.3">
      <c r="L143" s="26">
        <f>-L124</f>
        <v>0</v>
      </c>
      <c r="M143" s="26">
        <f>D54</f>
        <v>2.4E-2</v>
      </c>
      <c r="O143" s="26">
        <f>L142</f>
        <v>0</v>
      </c>
      <c r="P143" s="26">
        <f>P142</f>
        <v>2.4E-2</v>
      </c>
      <c r="R143" s="26">
        <f>L143</f>
        <v>0</v>
      </c>
      <c r="S143" s="26">
        <f>S142</f>
        <v>2.4E-2</v>
      </c>
    </row>
    <row r="146" spans="12:19" x14ac:dyDescent="0.3">
      <c r="L146" t="s">
        <v>35</v>
      </c>
    </row>
    <row r="147" spans="12:19" x14ac:dyDescent="0.3">
      <c r="L147" t="s">
        <v>43</v>
      </c>
      <c r="M147" t="s">
        <v>44</v>
      </c>
      <c r="O147" t="s">
        <v>43</v>
      </c>
      <c r="P147" t="s">
        <v>44</v>
      </c>
      <c r="R147" t="s">
        <v>43</v>
      </c>
      <c r="S147" t="s">
        <v>44</v>
      </c>
    </row>
    <row r="148" spans="12:19" x14ac:dyDescent="0.3">
      <c r="L148" s="26">
        <f>L129</f>
        <v>0</v>
      </c>
      <c r="M148">
        <f>M142</f>
        <v>0</v>
      </c>
      <c r="O148">
        <v>-0.02</v>
      </c>
      <c r="P148" s="26">
        <f>M149</f>
        <v>2.4E-2</v>
      </c>
      <c r="R148" s="26">
        <f>L148</f>
        <v>0</v>
      </c>
      <c r="S148" s="26">
        <f>P149</f>
        <v>2.4E-2</v>
      </c>
    </row>
    <row r="149" spans="12:19" x14ac:dyDescent="0.3">
      <c r="L149" s="26">
        <f>L148</f>
        <v>0</v>
      </c>
      <c r="M149" s="26">
        <f>G54</f>
        <v>2.4E-2</v>
      </c>
      <c r="O149" s="26">
        <f>L148</f>
        <v>0</v>
      </c>
      <c r="P149" s="26">
        <f>P148</f>
        <v>2.4E-2</v>
      </c>
      <c r="R149" s="26">
        <f>L149</f>
        <v>0</v>
      </c>
      <c r="S149" s="26">
        <f>S148</f>
        <v>2.4E-2</v>
      </c>
    </row>
    <row r="152" spans="12:19" x14ac:dyDescent="0.3">
      <c r="L152" t="s">
        <v>36</v>
      </c>
    </row>
    <row r="153" spans="12:19" x14ac:dyDescent="0.3">
      <c r="L153" t="s">
        <v>43</v>
      </c>
      <c r="M153" t="s">
        <v>44</v>
      </c>
      <c r="O153" t="s">
        <v>43</v>
      </c>
      <c r="P153" t="s">
        <v>44</v>
      </c>
      <c r="R153" t="s">
        <v>43</v>
      </c>
      <c r="S153" t="s">
        <v>44</v>
      </c>
    </row>
    <row r="154" spans="12:19" x14ac:dyDescent="0.3">
      <c r="L154" s="26">
        <f>I50</f>
        <v>0</v>
      </c>
      <c r="M154">
        <f>M148</f>
        <v>0</v>
      </c>
      <c r="O154">
        <v>-0.02</v>
      </c>
      <c r="P154" s="26">
        <f>M155</f>
        <v>2.4E-2</v>
      </c>
      <c r="R154" s="26">
        <f>L154</f>
        <v>0</v>
      </c>
      <c r="S154" s="26">
        <f>P155</f>
        <v>2.4E-2</v>
      </c>
    </row>
    <row r="155" spans="12:19" x14ac:dyDescent="0.3">
      <c r="L155" s="26">
        <f>L154</f>
        <v>0</v>
      </c>
      <c r="M155" s="26">
        <f>I54</f>
        <v>2.4E-2</v>
      </c>
      <c r="O155" s="26">
        <f>L154</f>
        <v>0</v>
      </c>
      <c r="P155" s="26">
        <f>P154</f>
        <v>2.4E-2</v>
      </c>
      <c r="R155" s="26">
        <f>L155</f>
        <v>0</v>
      </c>
      <c r="S155" s="26">
        <f>S154</f>
        <v>2.4E-2</v>
      </c>
    </row>
  </sheetData>
  <sheetProtection sheet="1" objects="1" scenarios="1"/>
  <protectedRanges>
    <protectedRange sqref="I9:I13" name="Range15"/>
    <protectedRange sqref="G9:G13" name="Range14"/>
    <protectedRange sqref="D75:D77" name="Range11"/>
    <protectedRange sqref="I44:I47" name="Range9"/>
    <protectedRange sqref="G44:G47" name="Range8"/>
    <protectedRange sqref="D44:D47" name="Range7"/>
    <protectedRange sqref="I37:I40" name="Range6"/>
    <protectedRange sqref="G37:G40" name="Range5"/>
    <protectedRange sqref="D37:D40" name="Range4"/>
    <protectedRange sqref="D79:D83" name="Range1"/>
    <protectedRange sqref="G79:G83 I79:I83" name="Range2"/>
    <protectedRange sqref="D60:D66" name="Range10"/>
    <protectedRange sqref="G9:G13" name="Range12"/>
    <protectedRange sqref="I9:I13" name="Range13"/>
  </protectedRanges>
  <pageMargins left="0.7" right="0.7" top="0.75" bottom="0.75" header="0.3" footer="0.3"/>
  <pageSetup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Equation.DSMT4" shapeId="12289" r:id="rId4">
          <objectPr defaultSize="0" autoPict="0" r:id="rId5">
            <anchor moveWithCells="1" siz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0</xdr:colOff>
                <xdr:row>38</xdr:row>
                <xdr:rowOff>0</xdr:rowOff>
              </to>
            </anchor>
          </objectPr>
        </oleObject>
      </mc:Choice>
      <mc:Fallback>
        <oleObject progId="Equation.DSMT4" shapeId="12289" r:id="rId4"/>
      </mc:Fallback>
    </mc:AlternateContent>
    <mc:AlternateContent xmlns:mc="http://schemas.openxmlformats.org/markup-compatibility/2006">
      <mc:Choice Requires="x14">
        <oleObject progId="Equation.DSMT4" shapeId="12290" r:id="rId6">
          <objectPr defaultSize="0" autoPict="0" r:id="rId7">
            <anchor moveWithCells="1" sizeWithCells="1">
              <from>
                <xdr:col>0</xdr:col>
                <xdr:colOff>0</xdr:colOff>
                <xdr:row>34</xdr:row>
                <xdr:rowOff>114300</xdr:rowOff>
              </from>
              <to>
                <xdr:col>0</xdr:col>
                <xdr:colOff>0</xdr:colOff>
                <xdr:row>38</xdr:row>
                <xdr:rowOff>0</xdr:rowOff>
              </to>
            </anchor>
          </objectPr>
        </oleObject>
      </mc:Choice>
      <mc:Fallback>
        <oleObject progId="Equation.DSMT4" shapeId="12290" r:id="rId6"/>
      </mc:Fallback>
    </mc:AlternateContent>
    <mc:AlternateContent xmlns:mc="http://schemas.openxmlformats.org/markup-compatibility/2006">
      <mc:Choice Requires="x14">
        <oleObject progId="Equation.DSMT4" shapeId="12291" r:id="rId8">
          <objectPr defaultSize="0" autoPict="0" r:id="rId9">
            <anchor moveWithCells="1" sizeWithCells="1">
              <from>
                <xdr:col>0</xdr:col>
                <xdr:colOff>0</xdr:colOff>
                <xdr:row>67</xdr:row>
                <xdr:rowOff>22860</xdr:rowOff>
              </from>
              <to>
                <xdr:col>0</xdr:col>
                <xdr:colOff>0</xdr:colOff>
                <xdr:row>68</xdr:row>
                <xdr:rowOff>30480</xdr:rowOff>
              </to>
            </anchor>
          </objectPr>
        </oleObject>
      </mc:Choice>
      <mc:Fallback>
        <oleObject progId="Equation.DSMT4" shapeId="12291" r:id="rId8"/>
      </mc:Fallback>
    </mc:AlternateContent>
    <mc:AlternateContent xmlns:mc="http://schemas.openxmlformats.org/markup-compatibility/2006">
      <mc:Choice Requires="x14">
        <oleObject progId="Equation.DSMT4" shapeId="12292" r:id="rId10">
          <objectPr defaultSize="0" autoPict="0" r:id="rId11">
            <anchor moveWithCells="1" siz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0</xdr:colOff>
                <xdr:row>68</xdr:row>
                <xdr:rowOff>60960</xdr:rowOff>
              </to>
            </anchor>
          </objectPr>
        </oleObject>
      </mc:Choice>
      <mc:Fallback>
        <oleObject progId="Equation.DSMT4" shapeId="12292" r:id="rId10"/>
      </mc:Fallback>
    </mc:AlternateContent>
    <mc:AlternateContent xmlns:mc="http://schemas.openxmlformats.org/markup-compatibility/2006">
      <mc:Choice Requires="x14">
        <oleObject progId="Equation.DSMT4" shapeId="12293" r:id="rId12">
          <objectPr defaultSize="0" autoPict="0" r:id="rId13">
            <anchor moveWithCells="1" sizeWithCells="1">
              <from>
                <xdr:col>0</xdr:col>
                <xdr:colOff>0</xdr:colOff>
                <xdr:row>67</xdr:row>
                <xdr:rowOff>38100</xdr:rowOff>
              </from>
              <to>
                <xdr:col>0</xdr:col>
                <xdr:colOff>0</xdr:colOff>
                <xdr:row>68</xdr:row>
                <xdr:rowOff>60960</xdr:rowOff>
              </to>
            </anchor>
          </objectPr>
        </oleObject>
      </mc:Choice>
      <mc:Fallback>
        <oleObject progId="Equation.DSMT4" shapeId="12293" r:id="rId12"/>
      </mc:Fallback>
    </mc:AlternateContent>
    <mc:AlternateContent xmlns:mc="http://schemas.openxmlformats.org/markup-compatibility/2006">
      <mc:Choice Requires="x14">
        <oleObject progId="Equation.DSMT4" shapeId="12294" r:id="rId14">
          <objectPr defaultSize="0" autoPict="0" r:id="rId9">
            <anchor moveWithCells="1" sizeWithCells="1">
              <from>
                <xdr:col>0</xdr:col>
                <xdr:colOff>0</xdr:colOff>
                <xdr:row>67</xdr:row>
                <xdr:rowOff>7620</xdr:rowOff>
              </from>
              <to>
                <xdr:col>0</xdr:col>
                <xdr:colOff>0</xdr:colOff>
                <xdr:row>68</xdr:row>
                <xdr:rowOff>22860</xdr:rowOff>
              </to>
            </anchor>
          </objectPr>
        </oleObject>
      </mc:Choice>
      <mc:Fallback>
        <oleObject progId="Equation.DSMT4" shapeId="12294" r:id="rId14"/>
      </mc:Fallback>
    </mc:AlternateContent>
    <mc:AlternateContent xmlns:mc="http://schemas.openxmlformats.org/markup-compatibility/2006">
      <mc:Choice Requires="x14">
        <oleObject progId="Equation.DSMT4" shapeId="12295" r:id="rId15">
          <objectPr defaultSize="0" autoPict="0" r:id="rId11">
            <anchor moveWithCells="1" siz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0</xdr:colOff>
                <xdr:row>68</xdr:row>
                <xdr:rowOff>60960</xdr:rowOff>
              </to>
            </anchor>
          </objectPr>
        </oleObject>
      </mc:Choice>
      <mc:Fallback>
        <oleObject progId="Equation.DSMT4" shapeId="12295" r:id="rId15"/>
      </mc:Fallback>
    </mc:AlternateContent>
    <mc:AlternateContent xmlns:mc="http://schemas.openxmlformats.org/markup-compatibility/2006">
      <mc:Choice Requires="x14">
        <oleObject progId="Equation.DSMT4" shapeId="12296" r:id="rId16">
          <objectPr defaultSize="0" autoPict="0" r:id="rId13">
            <anchor moveWithCells="1" sizeWithCells="1">
              <from>
                <xdr:col>0</xdr:col>
                <xdr:colOff>0</xdr:colOff>
                <xdr:row>67</xdr:row>
                <xdr:rowOff>38100</xdr:rowOff>
              </from>
              <to>
                <xdr:col>0</xdr:col>
                <xdr:colOff>0</xdr:colOff>
                <xdr:row>68</xdr:row>
                <xdr:rowOff>60960</xdr:rowOff>
              </to>
            </anchor>
          </objectPr>
        </oleObject>
      </mc:Choice>
      <mc:Fallback>
        <oleObject progId="Equation.DSMT4" shapeId="12296" r:id="rId16"/>
      </mc:Fallback>
    </mc:AlternateContent>
    <mc:AlternateContent xmlns:mc="http://schemas.openxmlformats.org/markup-compatibility/2006">
      <mc:Choice Requires="x14">
        <oleObject progId="Equation.DSMT4" shapeId="12297" r:id="rId17">
          <objectPr defaultSize="0" autoPict="0" r:id="rId13">
            <anchor moveWithCells="1" sizeWithCells="1">
              <from>
                <xdr:col>1</xdr:col>
                <xdr:colOff>723900</xdr:colOff>
                <xdr:row>56</xdr:row>
                <xdr:rowOff>0</xdr:rowOff>
              </from>
              <to>
                <xdr:col>3</xdr:col>
                <xdr:colOff>83820</xdr:colOff>
                <xdr:row>56</xdr:row>
                <xdr:rowOff>0</xdr:rowOff>
              </to>
            </anchor>
          </objectPr>
        </oleObject>
      </mc:Choice>
      <mc:Fallback>
        <oleObject progId="Equation.DSMT4" shapeId="12297" r:id="rId17"/>
      </mc:Fallback>
    </mc:AlternateContent>
    <mc:AlternateContent xmlns:mc="http://schemas.openxmlformats.org/markup-compatibility/2006">
      <mc:Choice Requires="x14">
        <oleObject progId="Equation.DSMT4" shapeId="12298" r:id="rId18">
          <objectPr defaultSize="0" autoPict="0" r:id="rId9">
            <anchor moveWithCells="1" sizeWithCells="1">
              <from>
                <xdr:col>1</xdr:col>
                <xdr:colOff>76200</xdr:colOff>
                <xdr:row>56</xdr:row>
                <xdr:rowOff>0</xdr:rowOff>
              </from>
              <to>
                <xdr:col>1</xdr:col>
                <xdr:colOff>190500</xdr:colOff>
                <xdr:row>56</xdr:row>
                <xdr:rowOff>0</xdr:rowOff>
              </to>
            </anchor>
          </objectPr>
        </oleObject>
      </mc:Choice>
      <mc:Fallback>
        <oleObject progId="Equation.DSMT4" shapeId="12298" r:id="rId18"/>
      </mc:Fallback>
    </mc:AlternateContent>
    <mc:AlternateContent xmlns:mc="http://schemas.openxmlformats.org/markup-compatibility/2006">
      <mc:Choice Requires="x14">
        <oleObject progId="Equation.DSMT4" shapeId="12299" r:id="rId19">
          <objectPr defaultSize="0" autoPict="0" r:id="rId11">
            <anchor moveWithCells="1" sizeWithCells="1">
              <from>
                <xdr:col>1</xdr:col>
                <xdr:colOff>731520</xdr:colOff>
                <xdr:row>56</xdr:row>
                <xdr:rowOff>0</xdr:rowOff>
              </from>
              <to>
                <xdr:col>2</xdr:col>
                <xdr:colOff>289560</xdr:colOff>
                <xdr:row>56</xdr:row>
                <xdr:rowOff>0</xdr:rowOff>
              </to>
            </anchor>
          </objectPr>
        </oleObject>
      </mc:Choice>
      <mc:Fallback>
        <oleObject progId="Equation.DSMT4" shapeId="12299" r:id="rId19"/>
      </mc:Fallback>
    </mc:AlternateContent>
    <mc:AlternateContent xmlns:mc="http://schemas.openxmlformats.org/markup-compatibility/2006">
      <mc:Choice Requires="x14">
        <oleObject progId="Equation.DSMT4" shapeId="12300" r:id="rId20">
          <objectPr defaultSize="0" autoPict="0" r:id="rId9">
            <anchor moveWithCells="1" sizeWithCells="1">
              <from>
                <xdr:col>0</xdr:col>
                <xdr:colOff>0</xdr:colOff>
                <xdr:row>67</xdr:row>
                <xdr:rowOff>7620</xdr:rowOff>
              </from>
              <to>
                <xdr:col>0</xdr:col>
                <xdr:colOff>0</xdr:colOff>
                <xdr:row>68</xdr:row>
                <xdr:rowOff>22860</xdr:rowOff>
              </to>
            </anchor>
          </objectPr>
        </oleObject>
      </mc:Choice>
      <mc:Fallback>
        <oleObject progId="Equation.DSMT4" shapeId="12300" r:id="rId20"/>
      </mc:Fallback>
    </mc:AlternateContent>
    <mc:AlternateContent xmlns:mc="http://schemas.openxmlformats.org/markup-compatibility/2006">
      <mc:Choice Requires="x14">
        <oleObject progId="Equation.DSMT4" shapeId="12301" r:id="rId21">
          <objectPr defaultSize="0" autoPict="0" r:id="rId22">
            <anchor moveWithCells="1" sizeWithCells="1">
              <from>
                <xdr:col>1</xdr:col>
                <xdr:colOff>1600200</xdr:colOff>
                <xdr:row>35</xdr:row>
                <xdr:rowOff>182880</xdr:rowOff>
              </from>
              <to>
                <xdr:col>2</xdr:col>
                <xdr:colOff>251460</xdr:colOff>
                <xdr:row>37</xdr:row>
                <xdr:rowOff>30480</xdr:rowOff>
              </to>
            </anchor>
          </objectPr>
        </oleObject>
      </mc:Choice>
      <mc:Fallback>
        <oleObject progId="Equation.DSMT4" shapeId="12301" r:id="rId21"/>
      </mc:Fallback>
    </mc:AlternateContent>
    <mc:AlternateContent xmlns:mc="http://schemas.openxmlformats.org/markup-compatibility/2006">
      <mc:Choice Requires="x14">
        <oleObject progId="Equation.DSMT4" shapeId="12302" r:id="rId23">
          <objectPr defaultSize="0" autoPict="0" r:id="rId24">
            <anchor moveWithCells="1" sizeWithCells="1">
              <from>
                <xdr:col>1</xdr:col>
                <xdr:colOff>1584960</xdr:colOff>
                <xdr:row>37</xdr:row>
                <xdr:rowOff>0</xdr:rowOff>
              </from>
              <to>
                <xdr:col>2</xdr:col>
                <xdr:colOff>708660</xdr:colOff>
                <xdr:row>38</xdr:row>
                <xdr:rowOff>38100</xdr:rowOff>
              </to>
            </anchor>
          </objectPr>
        </oleObject>
      </mc:Choice>
      <mc:Fallback>
        <oleObject progId="Equation.DSMT4" shapeId="12302" r:id="rId23"/>
      </mc:Fallback>
    </mc:AlternateContent>
    <mc:AlternateContent xmlns:mc="http://schemas.openxmlformats.org/markup-compatibility/2006">
      <mc:Choice Requires="x14">
        <oleObject progId="Equation.DSMT4" shapeId="12303" r:id="rId25">
          <objectPr defaultSize="0" autoPict="0" r:id="rId26">
            <anchor moveWithCells="1" sizeWithCells="1">
              <from>
                <xdr:col>1</xdr:col>
                <xdr:colOff>1699260</xdr:colOff>
                <xdr:row>38</xdr:row>
                <xdr:rowOff>22860</xdr:rowOff>
              </from>
              <to>
                <xdr:col>2</xdr:col>
                <xdr:colOff>769620</xdr:colOff>
                <xdr:row>39</xdr:row>
                <xdr:rowOff>68580</xdr:rowOff>
              </to>
            </anchor>
          </objectPr>
        </oleObject>
      </mc:Choice>
      <mc:Fallback>
        <oleObject progId="Equation.DSMT4" shapeId="12303" r:id="rId25"/>
      </mc:Fallback>
    </mc:AlternateContent>
    <mc:AlternateContent xmlns:mc="http://schemas.openxmlformats.org/markup-compatibility/2006">
      <mc:Choice Requires="x14">
        <oleObject progId="Equation.DSMT4" shapeId="12304" r:id="rId27">
          <objectPr defaultSize="0" autoPict="0" r:id="rId28">
            <anchor moveWithCells="1" sizeWithCells="1">
              <from>
                <xdr:col>1</xdr:col>
                <xdr:colOff>1783080</xdr:colOff>
                <xdr:row>39</xdr:row>
                <xdr:rowOff>30480</xdr:rowOff>
              </from>
              <to>
                <xdr:col>1</xdr:col>
                <xdr:colOff>2042160</xdr:colOff>
                <xdr:row>40</xdr:row>
                <xdr:rowOff>0</xdr:rowOff>
              </to>
            </anchor>
          </objectPr>
        </oleObject>
      </mc:Choice>
      <mc:Fallback>
        <oleObject progId="Equation.DSMT4" shapeId="12304" r:id="rId27"/>
      </mc:Fallback>
    </mc:AlternateContent>
    <mc:AlternateContent xmlns:mc="http://schemas.openxmlformats.org/markup-compatibility/2006">
      <mc:Choice Requires="x14">
        <oleObject progId="Equation.DSMT4" shapeId="12305" r:id="rId29">
          <objectPr defaultSize="0" autoPict="0" r:id="rId30">
            <anchor moveWithCells="1" sizeWithCells="1">
              <from>
                <xdr:col>1</xdr:col>
                <xdr:colOff>1973580</xdr:colOff>
                <xdr:row>68</xdr:row>
                <xdr:rowOff>30480</xdr:rowOff>
              </from>
              <to>
                <xdr:col>2</xdr:col>
                <xdr:colOff>685800</xdr:colOff>
                <xdr:row>70</xdr:row>
                <xdr:rowOff>76200</xdr:rowOff>
              </to>
            </anchor>
          </objectPr>
        </oleObject>
      </mc:Choice>
      <mc:Fallback>
        <oleObject progId="Equation.DSMT4" shapeId="12305" r:id="rId29"/>
      </mc:Fallback>
    </mc:AlternateContent>
    <mc:AlternateContent xmlns:mc="http://schemas.openxmlformats.org/markup-compatibility/2006">
      <mc:Choice Requires="x14">
        <oleObject progId="Equation.DSMT4" shapeId="12306" r:id="rId31">
          <objectPr defaultSize="0" autoPict="0" r:id="rId32">
            <anchor moveWithCells="1" sizeWithCells="1">
              <from>
                <xdr:col>1</xdr:col>
                <xdr:colOff>2049780</xdr:colOff>
                <xdr:row>71</xdr:row>
                <xdr:rowOff>60960</xdr:rowOff>
              </from>
              <to>
                <xdr:col>2</xdr:col>
                <xdr:colOff>754380</xdr:colOff>
                <xdr:row>73</xdr:row>
                <xdr:rowOff>60960</xdr:rowOff>
              </to>
            </anchor>
          </objectPr>
        </oleObject>
      </mc:Choice>
      <mc:Fallback>
        <oleObject progId="Equation.DSMT4" shapeId="12306" r:id="rId31"/>
      </mc:Fallback>
    </mc:AlternateContent>
    <mc:AlternateContent xmlns:mc="http://schemas.openxmlformats.org/markup-compatibility/2006">
      <mc:Choice Requires="x14">
        <oleObject progId="Equation.DSMT4" shapeId="12307" r:id="rId33">
          <objectPr defaultSize="0" autoPict="0" r:id="rId34">
            <anchor moveWithCells="1" sizeWithCells="1">
              <from>
                <xdr:col>5</xdr:col>
                <xdr:colOff>0</xdr:colOff>
                <xdr:row>69</xdr:row>
                <xdr:rowOff>22860</xdr:rowOff>
              </from>
              <to>
                <xdr:col>7</xdr:col>
                <xdr:colOff>365760</xdr:colOff>
                <xdr:row>71</xdr:row>
                <xdr:rowOff>152400</xdr:rowOff>
              </to>
            </anchor>
          </objectPr>
        </oleObject>
      </mc:Choice>
      <mc:Fallback>
        <oleObject progId="Equation.DSMT4" shapeId="12307" r:id="rId33"/>
      </mc:Fallback>
    </mc:AlternateContent>
    <mc:AlternateContent xmlns:mc="http://schemas.openxmlformats.org/markup-compatibility/2006">
      <mc:Choice Requires="x14">
        <oleObject progId="Equation.DSMT4" shapeId="12308" r:id="rId35">
          <objectPr defaultSize="0" autoPict="0" r:id="rId22">
            <anchor moveWithCells="1" sizeWithCells="1">
              <from>
                <xdr:col>1</xdr:col>
                <xdr:colOff>1600200</xdr:colOff>
                <xdr:row>42</xdr:row>
                <xdr:rowOff>182880</xdr:rowOff>
              </from>
              <to>
                <xdr:col>2</xdr:col>
                <xdr:colOff>251460</xdr:colOff>
                <xdr:row>44</xdr:row>
                <xdr:rowOff>30480</xdr:rowOff>
              </to>
            </anchor>
          </objectPr>
        </oleObject>
      </mc:Choice>
      <mc:Fallback>
        <oleObject progId="Equation.DSMT4" shapeId="12308" r:id="rId35"/>
      </mc:Fallback>
    </mc:AlternateContent>
    <mc:AlternateContent xmlns:mc="http://schemas.openxmlformats.org/markup-compatibility/2006">
      <mc:Choice Requires="x14">
        <oleObject progId="Equation.DSMT4" shapeId="12309" r:id="rId36">
          <objectPr defaultSize="0" autoPict="0" r:id="rId24">
            <anchor moveWithCells="1" sizeWithCells="1">
              <from>
                <xdr:col>1</xdr:col>
                <xdr:colOff>1584960</xdr:colOff>
                <xdr:row>44</xdr:row>
                <xdr:rowOff>0</xdr:rowOff>
              </from>
              <to>
                <xdr:col>2</xdr:col>
                <xdr:colOff>708660</xdr:colOff>
                <xdr:row>45</xdr:row>
                <xdr:rowOff>38100</xdr:rowOff>
              </to>
            </anchor>
          </objectPr>
        </oleObject>
      </mc:Choice>
      <mc:Fallback>
        <oleObject progId="Equation.DSMT4" shapeId="12309" r:id="rId36"/>
      </mc:Fallback>
    </mc:AlternateContent>
    <mc:AlternateContent xmlns:mc="http://schemas.openxmlformats.org/markup-compatibility/2006">
      <mc:Choice Requires="x14">
        <oleObject progId="Equation.DSMT4" shapeId="12310" r:id="rId37">
          <objectPr defaultSize="0" autoPict="0" r:id="rId26">
            <anchor moveWithCells="1" sizeWithCells="1">
              <from>
                <xdr:col>1</xdr:col>
                <xdr:colOff>1699260</xdr:colOff>
                <xdr:row>45</xdr:row>
                <xdr:rowOff>22860</xdr:rowOff>
              </from>
              <to>
                <xdr:col>2</xdr:col>
                <xdr:colOff>769620</xdr:colOff>
                <xdr:row>46</xdr:row>
                <xdr:rowOff>68580</xdr:rowOff>
              </to>
            </anchor>
          </objectPr>
        </oleObject>
      </mc:Choice>
      <mc:Fallback>
        <oleObject progId="Equation.DSMT4" shapeId="12310" r:id="rId37"/>
      </mc:Fallback>
    </mc:AlternateContent>
    <mc:AlternateContent xmlns:mc="http://schemas.openxmlformats.org/markup-compatibility/2006">
      <mc:Choice Requires="x14">
        <oleObject progId="Equation.DSMT4" shapeId="12311" r:id="rId38">
          <objectPr defaultSize="0" r:id="rId28">
            <anchor moveWithCells="1" sizeWithCells="1">
              <from>
                <xdr:col>1</xdr:col>
                <xdr:colOff>1783080</xdr:colOff>
                <xdr:row>46</xdr:row>
                <xdr:rowOff>30480</xdr:rowOff>
              </from>
              <to>
                <xdr:col>1</xdr:col>
                <xdr:colOff>2042160</xdr:colOff>
                <xdr:row>47</xdr:row>
                <xdr:rowOff>30480</xdr:rowOff>
              </to>
            </anchor>
          </objectPr>
        </oleObject>
      </mc:Choice>
      <mc:Fallback>
        <oleObject progId="Equation.DSMT4" shapeId="12311" r:id="rId3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6:AI155"/>
  <sheetViews>
    <sheetView showGridLines="0" tabSelected="1" topLeftCell="C1" zoomScale="60" zoomScaleNormal="60" workbookViewId="0">
      <selection activeCell="AH22" sqref="AH22"/>
    </sheetView>
  </sheetViews>
  <sheetFormatPr defaultRowHeight="14.4" x14ac:dyDescent="0.3"/>
  <cols>
    <col min="1" max="1" width="9.109375" customWidth="1"/>
    <col min="2" max="2" width="31" customWidth="1"/>
    <col min="3" max="3" width="14.33203125" customWidth="1"/>
    <col min="4" max="4" width="11.44140625" bestFit="1" customWidth="1"/>
    <col min="5" max="5" width="7.109375" customWidth="1"/>
    <col min="6" max="6" width="6.5546875" customWidth="1"/>
    <col min="7" max="7" width="12.5546875" customWidth="1"/>
    <col min="8" max="8" width="14.44140625" customWidth="1"/>
    <col min="9" max="9" width="12.33203125" customWidth="1"/>
    <col min="10" max="10" width="14.44140625" customWidth="1"/>
    <col min="19" max="19" width="12.5546875" customWidth="1"/>
  </cols>
  <sheetData>
    <row r="6" spans="1:26" x14ac:dyDescent="0.3">
      <c r="G6" s="1"/>
    </row>
    <row r="7" spans="1:26" x14ac:dyDescent="0.3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3">
      <c r="B8" s="3"/>
      <c r="C8" s="3"/>
      <c r="D8" s="3" t="s">
        <v>0</v>
      </c>
      <c r="E8" s="3"/>
      <c r="F8" s="3"/>
      <c r="G8" s="4" t="s">
        <v>1</v>
      </c>
      <c r="H8" s="3"/>
      <c r="I8" s="4" t="s">
        <v>2</v>
      </c>
      <c r="J8" s="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3">
      <c r="A9" s="3" t="s">
        <v>3</v>
      </c>
      <c r="B9" s="3" t="s">
        <v>50</v>
      </c>
      <c r="C9" s="3"/>
      <c r="D9" s="34" t="s">
        <v>47</v>
      </c>
      <c r="E9" s="7"/>
      <c r="F9" s="7"/>
      <c r="G9" s="46"/>
      <c r="H9" s="7"/>
      <c r="I9" s="36"/>
      <c r="J9" s="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2" x14ac:dyDescent="0.3">
      <c r="A10" s="3" t="s">
        <v>4</v>
      </c>
      <c r="B10" s="3" t="s">
        <v>54</v>
      </c>
      <c r="D10" s="34" t="s">
        <v>47</v>
      </c>
      <c r="E10" s="7"/>
      <c r="F10" s="7"/>
      <c r="G10" s="46"/>
      <c r="H10" s="7"/>
      <c r="I10" s="3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2" x14ac:dyDescent="0.3">
      <c r="A11" s="3" t="s">
        <v>5</v>
      </c>
      <c r="B11" s="3" t="s">
        <v>51</v>
      </c>
      <c r="D11" s="34" t="s">
        <v>47</v>
      </c>
      <c r="E11" s="7"/>
      <c r="F11" s="7"/>
      <c r="G11" s="45" t="s">
        <v>60</v>
      </c>
      <c r="H11" s="37"/>
      <c r="I11" s="45" t="s">
        <v>60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6" x14ac:dyDescent="0.35">
      <c r="A12" s="3" t="s">
        <v>6</v>
      </c>
      <c r="B12" s="3" t="s">
        <v>52</v>
      </c>
      <c r="D12" s="34" t="s">
        <v>47</v>
      </c>
      <c r="E12" s="7"/>
      <c r="F12" s="7"/>
      <c r="G12" s="36"/>
      <c r="H12" s="7"/>
      <c r="I12" s="3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2" x14ac:dyDescent="0.3">
      <c r="A13" s="3" t="s">
        <v>7</v>
      </c>
      <c r="B13" s="3" t="s">
        <v>53</v>
      </c>
      <c r="D13" s="34" t="s">
        <v>47</v>
      </c>
      <c r="E13" s="7"/>
      <c r="F13" s="7"/>
      <c r="G13" s="36"/>
      <c r="H13" s="7"/>
      <c r="I13" s="3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47"/>
    </row>
    <row r="14" spans="1:26" ht="21" customHeight="1" x14ac:dyDescent="0.3"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"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.75" customHeight="1" x14ac:dyDescent="0.3">
      <c r="B16" s="3"/>
      <c r="C16" s="3"/>
      <c r="D16" s="6"/>
      <c r="E16" s="7"/>
      <c r="F16" s="7"/>
      <c r="G16" s="8"/>
      <c r="H16" s="3"/>
      <c r="I16" s="6"/>
      <c r="J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3">
      <c r="B17" s="3" t="str">
        <f>B9</f>
        <v>Short run aggregate supply</v>
      </c>
      <c r="C17" s="3"/>
      <c r="D17" s="6"/>
      <c r="E17" s="7"/>
      <c r="F17" s="7"/>
      <c r="G17" s="9" t="str">
        <f>IF(G79&gt;$D79,"Favorable Supply Shock",IF(G79&lt;$D79,"Adverse Supply Shock","…"))</f>
        <v>…</v>
      </c>
      <c r="H17" s="3"/>
      <c r="I17" s="9" t="str">
        <f>IF(I79&gt;$D79,"Favorable Supply Shock",IF(I79&lt;$D79,"Adverse Supply Shock","…"))</f>
        <v>…</v>
      </c>
      <c r="J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">
      <c r="B18" s="3" t="str">
        <f t="shared" ref="B18:B21" si="0">B10</f>
        <v>Inflation expectations</v>
      </c>
      <c r="C18" s="3"/>
      <c r="D18" s="6"/>
      <c r="E18" s="7"/>
      <c r="F18" s="7"/>
      <c r="G18" s="9" t="str">
        <f>IF(G80&gt;$D81,"Exp. Inf. Above Target",IF(G80&lt;$D81,"Exp. Inf. Below Target","…"))</f>
        <v>…</v>
      </c>
      <c r="H18" s="3"/>
      <c r="I18" s="9" t="str">
        <f>IF(I80&gt;$D81,"Exp. Inf. Above Target",IF(I80&lt;$D81,"Exp. Inf. Below Target","…"))</f>
        <v>…</v>
      </c>
      <c r="J18" s="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">
      <c r="B19" s="3" t="str">
        <f t="shared" si="0"/>
        <v>Inflation target</v>
      </c>
      <c r="C19" s="3"/>
      <c r="D19" s="6"/>
      <c r="E19" s="7"/>
      <c r="F19" s="7"/>
      <c r="J19" s="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3">
      <c r="B20" s="3" t="str">
        <f t="shared" si="0"/>
        <v xml:space="preserve">Aggregate Demand </v>
      </c>
      <c r="C20" s="3"/>
      <c r="D20" s="6"/>
      <c r="E20" s="7"/>
      <c r="F20" s="7"/>
      <c r="G20" s="9" t="str">
        <f>IF(G82&gt;$D82,"Increase in Demand",IF(G82&lt;$D82,"Decrease in Demand","…"))</f>
        <v>…</v>
      </c>
      <c r="H20" s="3"/>
      <c r="I20" s="9" t="str">
        <f>IF(I82&gt;$D82,"Increase in Demand",IF(I82&lt;$D82,"Decrease in Demand","…"))</f>
        <v>…</v>
      </c>
      <c r="J20" s="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">
      <c r="B21" s="3" t="str">
        <f t="shared" si="0"/>
        <v>Monetary Policy (discretion)</v>
      </c>
      <c r="C21" s="3"/>
      <c r="D21" s="6"/>
      <c r="E21" s="7"/>
      <c r="F21" s="7"/>
      <c r="G21" s="9" t="str">
        <f>IF(G83&gt;$D83,"Discretionary TIghtening",IF(G83&lt;$D83,"Discretionary Loosening","…"))</f>
        <v>…</v>
      </c>
      <c r="H21" s="3"/>
      <c r="I21" s="9" t="str">
        <f>IF(I83&gt;$D83,"Discretionary TIghtening",IF(I83&lt;$D83,"Discretionary Loosening","…"))</f>
        <v>…</v>
      </c>
      <c r="J21" s="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">
      <c r="B22" s="3"/>
      <c r="C22" s="3"/>
      <c r="D22" s="6"/>
      <c r="E22" s="7"/>
      <c r="F22" s="7"/>
      <c r="G22" s="8"/>
      <c r="H22" s="3"/>
      <c r="I22" s="6"/>
      <c r="J22" s="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">
      <c r="B23" s="3"/>
      <c r="C23" s="3"/>
      <c r="D23" s="3"/>
      <c r="E23" s="3"/>
      <c r="F23" s="3"/>
      <c r="G23" s="5"/>
      <c r="H23" s="3"/>
      <c r="I23" s="3"/>
      <c r="J23" s="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">
      <c r="C25" s="3"/>
      <c r="D25" s="3" t="s">
        <v>0</v>
      </c>
      <c r="E25" s="3"/>
      <c r="F25" s="3"/>
      <c r="G25" s="4" t="s">
        <v>1</v>
      </c>
      <c r="H25" s="3"/>
      <c r="I25" s="4" t="s">
        <v>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B26" s="32"/>
      <c r="E26" s="32"/>
      <c r="F26" s="32"/>
      <c r="G26" s="32"/>
      <c r="H26" s="32"/>
      <c r="I26" s="3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2" x14ac:dyDescent="0.3">
      <c r="A27" s="40" t="s">
        <v>46</v>
      </c>
      <c r="B27" s="40" t="s">
        <v>55</v>
      </c>
      <c r="D27" s="33" t="str">
        <f>IF(D50&gt;0,"Upturn",IF(D50&lt;0,"Downturn","…"))</f>
        <v>…</v>
      </c>
      <c r="F27" s="32"/>
      <c r="G27" s="33" t="str">
        <f>IF(G50&gt;0,"Upturn",IF(G50&lt;0,"Downturn","…"))</f>
        <v>…</v>
      </c>
      <c r="H27" s="32"/>
      <c r="I27" s="33" t="str">
        <f>IF(I50&gt;0,"Upturn",IF(I50&lt;0,"Downturn","…"))</f>
        <v>…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2" x14ac:dyDescent="0.3">
      <c r="A28" s="40" t="s">
        <v>16</v>
      </c>
      <c r="B28" s="40" t="s">
        <v>56</v>
      </c>
      <c r="D28" s="33" t="str">
        <f>IF(D53&gt;$D$75,"Higher real int. rate",IF(D53+0.0001&lt;$D$75,"Lower real int. rate","…"))</f>
        <v>…</v>
      </c>
      <c r="F28" s="32"/>
      <c r="G28" s="33" t="str">
        <f>IF(G53&gt;$D$75,"Higher real int. rate",IF(G53+0.0001&lt;$D$75,"Lower real int. rate","…"))</f>
        <v>…</v>
      </c>
      <c r="H28" s="32"/>
      <c r="I28" s="33" t="str">
        <f>IF(I53&gt;$D$75,"Higher real int. rate",IF(I53+0.0001&lt;$D$75,"Lower real int. rate","…"))</f>
        <v>…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2" x14ac:dyDescent="0.3">
      <c r="A29" s="40" t="s">
        <v>17</v>
      </c>
      <c r="B29" s="40" t="s">
        <v>57</v>
      </c>
      <c r="D29" s="33" t="str">
        <f>IF(D54&gt;$D$77,"Higher inflation",IF(D54&lt;$D$77,"Lower infation","…"))</f>
        <v>…</v>
      </c>
      <c r="F29" s="32"/>
      <c r="G29" s="33" t="str">
        <f>IF(G54&gt;$D$77,"Higher inflation",IF(G54&lt;$D$77,"Lower infation","…"))</f>
        <v>…</v>
      </c>
      <c r="H29" s="32"/>
      <c r="I29" s="33" t="str">
        <f>IF(I54&gt;$D$77,"Higher inflation",IF(I54&lt;$D$77,"Lower infation","…"))</f>
        <v>…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2" customFormat="1" ht="16.2" x14ac:dyDescent="0.3">
      <c r="A30" s="40" t="s">
        <v>18</v>
      </c>
      <c r="B30" s="40" t="s">
        <v>58</v>
      </c>
      <c r="D30" s="33" t="str">
        <f>IF(D55&gt;($D$75+$D$77),"Higher nominal int. rate",IF(D55&lt;($D$75+$D$77),"Lower nominal int. rate","…"))</f>
        <v>…</v>
      </c>
      <c r="F30" s="32"/>
      <c r="G30" s="33" t="str">
        <f>IF(G55&gt;($D$75+$D$77),"Higher nominal int. rate",IF(G55&lt;($D$75+$D$77),"Lower nominal int. rate","…"))</f>
        <v>…</v>
      </c>
      <c r="H30" s="32"/>
      <c r="I30" s="33" t="str">
        <f>IF(I55&gt;($D$75+$D$77),"Higher nominal int. rate",IF(I55&lt;($D$75+$D$77),"Lower nominal int. rate","…"))</f>
        <v>…</v>
      </c>
    </row>
    <row r="31" spans="1:26" s="2" customFormat="1" x14ac:dyDescent="0.3">
      <c r="A31" s="41" t="s">
        <v>45</v>
      </c>
      <c r="B31" s="41" t="s">
        <v>59</v>
      </c>
      <c r="E31" s="33" t="str">
        <f>IF([2]ALTi!AT15&lt;0,"ZLB Constrains"," ")</f>
        <v xml:space="preserve"> </v>
      </c>
      <c r="F31" s="32"/>
      <c r="G31" s="2" t="str">
        <f>IF(G55&lt;0,"Invalid: Nominal Interest Rate &lt;0",IF(G55&gt;=0,"",""))</f>
        <v/>
      </c>
      <c r="H31" s="32"/>
      <c r="I31" s="2" t="str">
        <f>IF(I55&lt;0,"Invalid: Nominal Interest Rate &lt;0",IF(I55&gt;=0,"",""))</f>
        <v/>
      </c>
    </row>
    <row r="32" spans="1:26" s="2" customFormat="1" x14ac:dyDescent="0.3">
      <c r="B32"/>
      <c r="C32"/>
      <c r="D32"/>
      <c r="E32"/>
      <c r="F32"/>
      <c r="G32"/>
    </row>
    <row r="33" spans="1:26" s="2" customFormat="1" x14ac:dyDescent="0.3"/>
    <row r="34" spans="1:26" s="2" customFormat="1" x14ac:dyDescent="0.3"/>
    <row r="35" spans="1:26" s="2" customFormat="1" x14ac:dyDescent="0.3">
      <c r="A35"/>
      <c r="B35" s="3"/>
      <c r="C35" s="3"/>
      <c r="D35" s="3"/>
      <c r="E35" s="3"/>
      <c r="F35" s="3"/>
      <c r="G35" s="3"/>
      <c r="H35" s="3"/>
      <c r="I35" s="3"/>
      <c r="J35" s="3"/>
    </row>
    <row r="36" spans="1:26" s="2" customFormat="1" x14ac:dyDescent="0.3">
      <c r="A36"/>
      <c r="B36" s="3" t="s">
        <v>8</v>
      </c>
      <c r="C36" s="3"/>
      <c r="D36" s="3"/>
      <c r="E36" s="3"/>
      <c r="F36" s="3"/>
      <c r="G36" s="3"/>
      <c r="H36" s="3"/>
      <c r="I36" s="3"/>
      <c r="J36" s="3"/>
    </row>
    <row r="37" spans="1:26" x14ac:dyDescent="0.3">
      <c r="B37" s="10" t="s">
        <v>9</v>
      </c>
      <c r="C37" s="3"/>
      <c r="D37" s="5">
        <f>$D$62*((D80-D81))</f>
        <v>0</v>
      </c>
      <c r="E37" s="3"/>
      <c r="F37" s="3"/>
      <c r="G37" s="6">
        <f>$D$62*((G80-G81))</f>
        <v>0</v>
      </c>
      <c r="H37" s="7"/>
      <c r="I37" s="6">
        <f>$D$62*((I80-I81))</f>
        <v>0</v>
      </c>
      <c r="J37" s="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3">
      <c r="B38" s="10" t="s">
        <v>10</v>
      </c>
      <c r="C38" s="3"/>
      <c r="D38" s="11">
        <f>$D$63*(-(D79*$D$64))</f>
        <v>0</v>
      </c>
      <c r="E38" s="3"/>
      <c r="F38" s="3"/>
      <c r="G38" s="8">
        <f>$D$63*(-(G79*$D$64))</f>
        <v>0</v>
      </c>
      <c r="H38" s="7"/>
      <c r="I38" s="6">
        <f>$D$63*(-(I79*$D$64))</f>
        <v>0</v>
      </c>
      <c r="J38" s="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3">
      <c r="B39" s="10" t="s">
        <v>11</v>
      </c>
      <c r="C39" s="3"/>
      <c r="D39" s="11">
        <f>D82/$D$65</f>
        <v>0</v>
      </c>
      <c r="E39" s="3"/>
      <c r="F39" s="3"/>
      <c r="G39" s="8">
        <f>G82/$D$65</f>
        <v>0</v>
      </c>
      <c r="H39" s="7"/>
      <c r="I39" s="6">
        <f>I82/$D$65</f>
        <v>0</v>
      </c>
      <c r="J39" s="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3">
      <c r="A40" s="12"/>
      <c r="B40" s="10" t="s">
        <v>12</v>
      </c>
      <c r="C40" s="3"/>
      <c r="D40" s="11">
        <f>D83</f>
        <v>0</v>
      </c>
      <c r="E40" s="3"/>
      <c r="F40" s="3"/>
      <c r="G40" s="8">
        <f>G83</f>
        <v>0</v>
      </c>
      <c r="H40" s="8"/>
      <c r="I40" s="6">
        <f>I83</f>
        <v>0</v>
      </c>
      <c r="J40" s="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3">
      <c r="B41" s="3"/>
      <c r="C41" s="3"/>
      <c r="D41" s="11"/>
      <c r="E41" s="11"/>
      <c r="F41" s="3"/>
      <c r="G41" s="11"/>
      <c r="H41" s="5"/>
      <c r="I41" s="11"/>
      <c r="J41" s="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3">
      <c r="B42" s="3"/>
      <c r="C42" s="3"/>
      <c r="D42" s="11"/>
      <c r="E42" s="11"/>
      <c r="F42" s="3"/>
      <c r="G42" s="11"/>
      <c r="H42" s="5"/>
      <c r="I42" s="11"/>
      <c r="J42" s="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3">
      <c r="B43" s="3" t="s">
        <v>13</v>
      </c>
      <c r="C43" s="3"/>
      <c r="D43" s="11"/>
      <c r="E43" s="11"/>
      <c r="F43" s="3"/>
      <c r="G43" s="8"/>
      <c r="H43" s="5"/>
      <c r="I43" s="5"/>
      <c r="J43" s="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3">
      <c r="B44" s="10" t="s">
        <v>9</v>
      </c>
      <c r="C44" s="3"/>
      <c r="D44" s="11">
        <f>D37/$I$71</f>
        <v>0</v>
      </c>
      <c r="E44" s="11"/>
      <c r="F44" s="3"/>
      <c r="G44" s="6">
        <f>G37/$I$71</f>
        <v>0</v>
      </c>
      <c r="H44" s="7"/>
      <c r="I44" s="6">
        <f>I37/$I$71</f>
        <v>0</v>
      </c>
      <c r="J44" s="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3">
      <c r="B45" s="10" t="s">
        <v>10</v>
      </c>
      <c r="C45" s="3"/>
      <c r="D45" s="11">
        <f>D38/$I$71</f>
        <v>0</v>
      </c>
      <c r="E45" s="11"/>
      <c r="F45" s="3"/>
      <c r="G45" s="8">
        <f>G38/$I$71</f>
        <v>0</v>
      </c>
      <c r="H45" s="7"/>
      <c r="I45" s="6">
        <f>I38/$I$71</f>
        <v>0</v>
      </c>
      <c r="J45" s="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3">
      <c r="B46" s="10" t="s">
        <v>11</v>
      </c>
      <c r="C46" s="3"/>
      <c r="D46" s="11">
        <f>D39/$I$71</f>
        <v>0</v>
      </c>
      <c r="E46" s="11"/>
      <c r="F46" s="3"/>
      <c r="G46" s="8">
        <f>G39/$I$71</f>
        <v>0</v>
      </c>
      <c r="H46" s="7"/>
      <c r="I46" s="6">
        <f>I39/$I$71</f>
        <v>0</v>
      </c>
      <c r="J46" s="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3">
      <c r="B47" s="10" t="s">
        <v>12</v>
      </c>
      <c r="C47" s="3"/>
      <c r="D47" s="11">
        <f>D40/$I$71</f>
        <v>0</v>
      </c>
      <c r="E47" s="11"/>
      <c r="F47" s="3"/>
      <c r="G47" s="6">
        <f>G40/$I$71</f>
        <v>0</v>
      </c>
      <c r="H47" s="8"/>
      <c r="I47" s="6">
        <f>I40/$I$71</f>
        <v>0</v>
      </c>
      <c r="J47" s="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3">
      <c r="B48" s="3"/>
      <c r="C48" s="3"/>
      <c r="D48" s="11"/>
      <c r="E48" s="11"/>
      <c r="F48" s="3"/>
      <c r="G48" s="8"/>
      <c r="H48" s="6"/>
      <c r="I48" s="6"/>
      <c r="J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3">
      <c r="B49" s="3" t="s">
        <v>14</v>
      </c>
      <c r="C49" s="3"/>
      <c r="D49" s="11"/>
      <c r="E49" s="11"/>
      <c r="F49" s="3"/>
      <c r="G49" s="8"/>
      <c r="H49" s="5"/>
      <c r="I49" s="5"/>
      <c r="J49" s="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2" x14ac:dyDescent="0.3">
      <c r="A50" s="2"/>
      <c r="B50" s="7" t="s">
        <v>15</v>
      </c>
      <c r="C50" s="7"/>
      <c r="D50" s="8">
        <f>SUM(D44:D47)</f>
        <v>0</v>
      </c>
      <c r="E50" s="7"/>
      <c r="F50" s="7"/>
      <c r="G50" s="6">
        <f>SUM(G44:G47)</f>
        <v>0</v>
      </c>
      <c r="H50" s="7"/>
      <c r="I50" s="6">
        <f>SUM(I44:I47)</f>
        <v>0</v>
      </c>
      <c r="J50" s="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3">
      <c r="A51" s="2"/>
      <c r="B51" s="7"/>
      <c r="C51" s="2"/>
      <c r="D51" s="2"/>
      <c r="E51" s="2"/>
      <c r="F51" s="2"/>
      <c r="G51" s="2"/>
      <c r="H51" s="2"/>
      <c r="I51" s="2"/>
      <c r="J51" s="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3">
      <c r="A52" s="2"/>
      <c r="B52" s="7"/>
      <c r="C52" s="2"/>
      <c r="D52" s="2"/>
      <c r="E52" s="2"/>
      <c r="F52" s="2"/>
      <c r="G52" s="2"/>
      <c r="H52" s="2"/>
      <c r="I52" s="2"/>
      <c r="J52" s="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2" x14ac:dyDescent="0.3">
      <c r="A53" s="2"/>
      <c r="B53" s="7" t="s">
        <v>16</v>
      </c>
      <c r="C53" s="13"/>
      <c r="D53" s="14">
        <f>$D$75+$D$62*(D80-$D$77)+((($D$63*$D$64)+$D$66)*D50)-(($D$63*$D$64)*D79)+D83</f>
        <v>2.8000000000000001E-2</v>
      </c>
      <c r="E53" s="15"/>
      <c r="F53" s="15"/>
      <c r="G53" s="6">
        <f>$D$75+$D$62*(G80-$D$77)+((($D$63*$D$64)+$D$66)*G50)-(($D$63*$D$64)*G79)+G83</f>
        <v>2.8000000000000001E-2</v>
      </c>
      <c r="H53" s="7"/>
      <c r="I53" s="6">
        <f>$D$75+$D$62*(I80-$D$77)+((($D$63*$D$64)+$D$66)*I50)-(($D$63*$D$64)*I79)+I83</f>
        <v>2.8000000000000001E-2</v>
      </c>
      <c r="J53" s="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2" x14ac:dyDescent="0.3">
      <c r="A54" s="2"/>
      <c r="B54" s="7" t="s">
        <v>17</v>
      </c>
      <c r="C54" s="7"/>
      <c r="D54" s="6">
        <f>D80+($D$64*(D50-D79))</f>
        <v>2.4E-2</v>
      </c>
      <c r="E54" s="7"/>
      <c r="F54" s="7"/>
      <c r="G54" s="6">
        <f>G80+($D$64*(G50-G79))</f>
        <v>2.4E-2</v>
      </c>
      <c r="H54" s="7"/>
      <c r="I54" s="6">
        <f>I80+($D$64*(I50-I79))</f>
        <v>2.4E-2</v>
      </c>
      <c r="J54" s="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2" x14ac:dyDescent="0.3">
      <c r="A55" s="2"/>
      <c r="B55" s="7" t="s">
        <v>18</v>
      </c>
      <c r="C55" s="7"/>
      <c r="D55" s="8">
        <f>D53+D54</f>
        <v>5.2000000000000005E-2</v>
      </c>
      <c r="E55" s="7"/>
      <c r="F55" s="7"/>
      <c r="G55" s="6">
        <f>G53+G54</f>
        <v>5.2000000000000005E-2</v>
      </c>
      <c r="H55" s="7"/>
      <c r="I55" s="6">
        <f>I53+I54</f>
        <v>5.2000000000000005E-2</v>
      </c>
      <c r="J55" s="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.2" x14ac:dyDescent="0.3">
      <c r="A56" s="2"/>
      <c r="B56" s="7" t="s">
        <v>19</v>
      </c>
      <c r="C56" s="7"/>
      <c r="D56" s="16" t="e">
        <f>$D$76*(1+$D$50)</f>
        <v>#REF!</v>
      </c>
      <c r="E56" s="7"/>
      <c r="F56" s="7"/>
      <c r="G56" s="24" t="e">
        <f>$D$76*(1+G50)</f>
        <v>#REF!</v>
      </c>
      <c r="H56" s="7"/>
      <c r="I56" s="24" t="e">
        <f>$D$76*(1+I50)</f>
        <v>#REF!</v>
      </c>
      <c r="J56" s="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3">
      <c r="B57" s="3" t="s">
        <v>20</v>
      </c>
      <c r="C57" s="3"/>
      <c r="D57" s="3"/>
      <c r="E57" s="3"/>
      <c r="F57" s="3"/>
      <c r="G57" s="17" t="str">
        <f>IF(G55&lt;0,"ZLB Constrained","")</f>
        <v/>
      </c>
      <c r="H57" s="3"/>
      <c r="I57" s="3"/>
      <c r="J57" s="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3">
      <c r="B58" s="3"/>
      <c r="J58" s="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3">
      <c r="B59" s="3" t="s">
        <v>21</v>
      </c>
      <c r="C59" s="3"/>
      <c r="D59" s="3"/>
      <c r="E59" s="3"/>
      <c r="F59" s="3"/>
      <c r="G59" s="3"/>
      <c r="H59" s="3"/>
      <c r="I59" s="3"/>
      <c r="J59" s="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6" x14ac:dyDescent="0.35">
      <c r="B60" s="18" t="s">
        <v>22</v>
      </c>
      <c r="C60" s="3"/>
      <c r="D60" s="19">
        <v>0.85</v>
      </c>
      <c r="E60" s="3"/>
      <c r="F60" s="3"/>
      <c r="G60" s="3"/>
      <c r="H60" s="3"/>
      <c r="I60" s="3"/>
      <c r="J60" s="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6" x14ac:dyDescent="0.35">
      <c r="B61" s="18" t="s">
        <v>23</v>
      </c>
      <c r="C61" s="3"/>
      <c r="D61" s="19">
        <v>0.03</v>
      </c>
      <c r="E61" s="3"/>
      <c r="F61" s="3"/>
      <c r="G61" s="3"/>
      <c r="H61" s="3"/>
      <c r="I61" s="3"/>
      <c r="J61" s="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2" x14ac:dyDescent="0.35">
      <c r="B62" s="18" t="s">
        <v>24</v>
      </c>
      <c r="D62" s="20">
        <v>1.5</v>
      </c>
      <c r="E62" s="3"/>
      <c r="F62" s="3"/>
      <c r="G62" s="3"/>
      <c r="H62" s="3"/>
      <c r="I62" s="3"/>
      <c r="J62" s="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2" x14ac:dyDescent="0.35">
      <c r="B63" s="18" t="s">
        <v>25</v>
      </c>
      <c r="C63" s="3"/>
      <c r="D63" s="19">
        <v>0.5</v>
      </c>
      <c r="E63" s="3"/>
      <c r="F63" s="3"/>
      <c r="G63" s="3"/>
      <c r="H63" s="3"/>
      <c r="I63" s="3"/>
      <c r="J63" s="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6" x14ac:dyDescent="0.35">
      <c r="B64" s="18" t="s">
        <v>26</v>
      </c>
      <c r="C64" s="3"/>
      <c r="D64" s="21">
        <v>1.3</v>
      </c>
      <c r="E64" s="3"/>
      <c r="F64" s="3"/>
      <c r="G64" s="3"/>
      <c r="H64" s="3"/>
      <c r="I64" s="3"/>
      <c r="J64" s="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 ht="15.6" x14ac:dyDescent="0.35">
      <c r="B65" s="18" t="s">
        <v>27</v>
      </c>
      <c r="C65" s="3"/>
      <c r="D65" s="19">
        <f>-0.2-0.6</f>
        <v>-0.8</v>
      </c>
      <c r="E65" s="3"/>
      <c r="F65" s="3"/>
      <c r="G65" s="3"/>
      <c r="H65" s="3"/>
      <c r="I65" s="3"/>
      <c r="J65" s="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 ht="15.6" x14ac:dyDescent="0.35">
      <c r="B66" s="18" t="s">
        <v>28</v>
      </c>
      <c r="C66" s="3"/>
      <c r="D66" s="19">
        <v>0.5</v>
      </c>
      <c r="E66" s="3"/>
      <c r="F66" s="3"/>
      <c r="G66" s="3"/>
      <c r="H66" s="3"/>
      <c r="I66" s="3"/>
      <c r="J66" s="3"/>
      <c r="K66" t="s">
        <v>31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 x14ac:dyDescent="0.3">
      <c r="B67" s="18"/>
      <c r="C67" s="3"/>
      <c r="D67" s="3"/>
      <c r="E67" s="3"/>
      <c r="F67" s="3"/>
      <c r="G67" s="3"/>
      <c r="H67" s="3"/>
      <c r="I67" s="3"/>
      <c r="J67" s="3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 x14ac:dyDescent="0.3">
      <c r="B68" s="3"/>
      <c r="C68" s="3"/>
      <c r="F68" s="3"/>
      <c r="G68" s="3"/>
      <c r="H68" s="3"/>
      <c r="I68" s="3"/>
      <c r="J68" s="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2:26" x14ac:dyDescent="0.3">
      <c r="B69" s="3"/>
      <c r="C69" s="3"/>
      <c r="D69" s="19">
        <f>(D60+D61)/(D65)</f>
        <v>-1.0999999999999999</v>
      </c>
      <c r="E69" s="3"/>
      <c r="F69" s="3"/>
      <c r="G69" s="3"/>
      <c r="I69" s="19"/>
      <c r="J69" s="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 x14ac:dyDescent="0.3">
      <c r="B70" s="3"/>
      <c r="C70" s="3"/>
      <c r="D70" s="3"/>
      <c r="E70" s="3"/>
      <c r="F70" s="3"/>
      <c r="G70" s="3"/>
      <c r="H70" s="3"/>
      <c r="I70" s="3"/>
      <c r="J70" s="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2:26" x14ac:dyDescent="0.3">
      <c r="B71" s="3"/>
      <c r="C71" s="3"/>
      <c r="D71" s="3"/>
      <c r="E71" s="3"/>
      <c r="F71" s="3"/>
      <c r="G71" s="3"/>
      <c r="H71" s="3"/>
      <c r="I71" s="19">
        <f>$D$69-$D$73</f>
        <v>-2.25</v>
      </c>
      <c r="J71" s="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 x14ac:dyDescent="0.3">
      <c r="B72" s="3"/>
      <c r="C72" s="3"/>
      <c r="D72" s="3"/>
      <c r="E72" s="3"/>
      <c r="F72" s="3"/>
      <c r="G72" s="3"/>
      <c r="H72" s="3"/>
      <c r="I72" s="3"/>
      <c r="J72" s="3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2:26" x14ac:dyDescent="0.3">
      <c r="B73" s="3"/>
      <c r="C73" s="3"/>
      <c r="D73" s="21">
        <f>D63*D64+D66</f>
        <v>1.1499999999999999</v>
      </c>
      <c r="E73" s="3"/>
      <c r="F73" s="3"/>
      <c r="G73" s="3"/>
      <c r="H73" s="19"/>
      <c r="I73" s="3"/>
      <c r="J73" s="3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2:26" x14ac:dyDescent="0.3">
      <c r="B74" s="3"/>
      <c r="C74" s="3"/>
      <c r="D74" s="3"/>
      <c r="E74" s="3"/>
      <c r="F74" s="3"/>
      <c r="G74" s="3"/>
      <c r="H74" s="3"/>
      <c r="I74" s="3"/>
      <c r="J74" s="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2:26" ht="16.2" x14ac:dyDescent="0.3">
      <c r="B75" s="3" t="s">
        <v>29</v>
      </c>
      <c r="C75" s="3"/>
      <c r="D75" s="11">
        <v>2.8000000000000001E-2</v>
      </c>
      <c r="E75" s="3"/>
      <c r="F75" s="3"/>
      <c r="G75" s="3"/>
      <c r="H75" s="3"/>
      <c r="I75" s="3"/>
      <c r="J75" s="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2:26" ht="16.2" x14ac:dyDescent="0.3">
      <c r="B76" s="3" t="s">
        <v>30</v>
      </c>
      <c r="C76" s="3"/>
      <c r="D76" s="22" t="e">
        <f>#REF!</f>
        <v>#REF!</v>
      </c>
      <c r="E76" s="3"/>
      <c r="F76" s="3"/>
      <c r="G76" s="3"/>
      <c r="H76" s="3"/>
      <c r="I76" s="3"/>
      <c r="J76" s="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2:26" ht="16.2" x14ac:dyDescent="0.3">
      <c r="B77" s="3" t="s">
        <v>5</v>
      </c>
      <c r="C77" s="3"/>
      <c r="D77" s="11">
        <v>2.4E-2</v>
      </c>
      <c r="E77" s="3"/>
      <c r="F77" s="3"/>
      <c r="G77" s="3"/>
      <c r="H77" s="3"/>
      <c r="I77" s="3"/>
      <c r="J77" s="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2:26" x14ac:dyDescent="0.3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2:26" x14ac:dyDescent="0.3">
      <c r="B79" s="3" t="s">
        <v>3</v>
      </c>
      <c r="C79" s="3"/>
      <c r="D79" s="6">
        <v>0</v>
      </c>
      <c r="E79" s="7"/>
      <c r="F79" s="7"/>
      <c r="G79" s="31">
        <f>IF(G9="+",$M$80,IF(G9="-",-$M$80,0))</f>
        <v>0</v>
      </c>
      <c r="H79" s="7"/>
      <c r="I79" s="31">
        <f>IF(I9="+",$M$80,IF(I9="-",-$M$80,0))</f>
        <v>0</v>
      </c>
      <c r="J79" s="3"/>
      <c r="M79" t="s">
        <v>48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2:26" ht="16.2" x14ac:dyDescent="0.3">
      <c r="B80" s="3" t="s">
        <v>4</v>
      </c>
      <c r="C80" s="3"/>
      <c r="D80" s="6">
        <f>D77</f>
        <v>2.4E-2</v>
      </c>
      <c r="E80" s="7"/>
      <c r="F80" s="7"/>
      <c r="G80" s="31">
        <f>IF(G10="+",$M$80+$D$77,IF(G10="-",-$M$80+$D$77,$D$77))</f>
        <v>2.4E-2</v>
      </c>
      <c r="H80" s="7"/>
      <c r="I80" s="31">
        <f>IF(I10="+",$M$80+$D$77,IF(I10="-",-$M$80+$D$77,$D$77))</f>
        <v>2.4E-2</v>
      </c>
      <c r="J80" s="3"/>
      <c r="M80" s="35">
        <v>0.01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2:35" ht="16.2" x14ac:dyDescent="0.3">
      <c r="B81" s="3" t="s">
        <v>5</v>
      </c>
      <c r="C81" s="3"/>
      <c r="D81" s="6">
        <f>D77</f>
        <v>2.4E-2</v>
      </c>
      <c r="E81" s="7"/>
      <c r="F81" s="7"/>
      <c r="G81" s="31">
        <f>IF(G11="+",$M$80+$D$77,IF(G11="-",-$M$80+$D$77,$D$77))</f>
        <v>2.4E-2</v>
      </c>
      <c r="H81" s="7"/>
      <c r="I81" s="31">
        <f>IF(I11="+",$M$80+$D$77,IF(I11="-",-$M$80+$D$77,$D$77))</f>
        <v>2.4E-2</v>
      </c>
      <c r="J81" s="3"/>
      <c r="M81" t="s">
        <v>49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2:35" ht="15.6" x14ac:dyDescent="0.35">
      <c r="B82" s="3" t="s">
        <v>6</v>
      </c>
      <c r="C82" s="3"/>
      <c r="D82" s="6">
        <v>0</v>
      </c>
      <c r="E82" s="7"/>
      <c r="F82" s="7"/>
      <c r="G82" s="31">
        <f>IF(G12="+",$M$80,IF(G12="-",-$M$80,0))</f>
        <v>0</v>
      </c>
      <c r="H82" s="7"/>
      <c r="I82" s="31">
        <f>IF(I12="+",$M$80,IF(I12="-",-$M$80,0))</f>
        <v>0</v>
      </c>
      <c r="J82" s="3"/>
      <c r="M82" s="38">
        <v>1.3004E-2</v>
      </c>
      <c r="O82" s="39">
        <f>D53-I53</f>
        <v>0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2:35" ht="16.2" x14ac:dyDescent="0.3">
      <c r="B83" s="3" t="s">
        <v>7</v>
      </c>
      <c r="C83" s="3"/>
      <c r="D83" s="6">
        <v>0</v>
      </c>
      <c r="E83" s="7"/>
      <c r="F83" s="7"/>
      <c r="G83" s="31">
        <f>IF(G13="+",$M$82,IF(G13="-",-$M$82,0))</f>
        <v>0</v>
      </c>
      <c r="H83" s="7"/>
      <c r="I83" s="31">
        <f>IF(I13="+",$M$82,IF(I13="-",-$M$82,0))</f>
        <v>0</v>
      </c>
      <c r="J83" s="3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2:35" x14ac:dyDescent="0.3">
      <c r="B84" s="3"/>
      <c r="C84" s="3"/>
      <c r="D84" s="6"/>
      <c r="E84" s="7"/>
      <c r="F84" s="7"/>
      <c r="G84" s="8"/>
      <c r="H84" s="3"/>
      <c r="I84" s="6"/>
      <c r="J84" s="3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2:35" s="23" customFormat="1" x14ac:dyDescent="0.3"/>
    <row r="86" spans="2:35" x14ac:dyDescent="0.3"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8" spans="2:35" x14ac:dyDescent="0.3">
      <c r="M88" t="s">
        <v>37</v>
      </c>
      <c r="Q88" t="s">
        <v>38</v>
      </c>
      <c r="U88" t="s">
        <v>39</v>
      </c>
      <c r="Y88" t="s">
        <v>40</v>
      </c>
      <c r="AC88" t="s">
        <v>40</v>
      </c>
    </row>
    <row r="89" spans="2:35" x14ac:dyDescent="0.3">
      <c r="Y89" t="s">
        <v>41</v>
      </c>
      <c r="AC89" t="s">
        <v>42</v>
      </c>
    </row>
    <row r="90" spans="2:35" x14ac:dyDescent="0.3">
      <c r="K90" t="s">
        <v>32</v>
      </c>
      <c r="M90" t="s">
        <v>34</v>
      </c>
      <c r="N90" t="s">
        <v>35</v>
      </c>
      <c r="O90" t="s">
        <v>36</v>
      </c>
      <c r="Q90" t="s">
        <v>34</v>
      </c>
      <c r="R90" t="s">
        <v>35</v>
      </c>
      <c r="S90" t="s">
        <v>36</v>
      </c>
      <c r="U90" t="s">
        <v>34</v>
      </c>
      <c r="V90" t="s">
        <v>35</v>
      </c>
      <c r="W90" t="s">
        <v>36</v>
      </c>
      <c r="Y90" t="s">
        <v>34</v>
      </c>
      <c r="Z90" t="s">
        <v>35</v>
      </c>
      <c r="AA90" t="s">
        <v>36</v>
      </c>
      <c r="AC90" t="s">
        <v>34</v>
      </c>
      <c r="AD90" t="s">
        <v>35</v>
      </c>
      <c r="AE90" t="s">
        <v>36</v>
      </c>
    </row>
    <row r="92" spans="2:35" x14ac:dyDescent="0.3">
      <c r="K92" s="26">
        <f t="shared" ref="K92:K102" si="1">+K93+$L$119</f>
        <v>2.8799999999999996E-2</v>
      </c>
      <c r="M92" s="28"/>
      <c r="N92" s="28"/>
      <c r="O92" s="28"/>
      <c r="Q92" s="28">
        <f t="shared" ref="Q92:Q116" si="2">D$80+$D$64*($K92-D$79)</f>
        <v>6.1439999999999995E-2</v>
      </c>
      <c r="R92" s="28">
        <f t="shared" ref="R92:R116" si="3">G$80+$D$64*($K92-G$79)</f>
        <v>6.1439999999999995E-2</v>
      </c>
      <c r="S92" s="28">
        <f t="shared" ref="S92:S116" si="4">I$80+$D$64*($K92-I$79)</f>
        <v>6.1439999999999995E-2</v>
      </c>
      <c r="U92" s="28">
        <f t="shared" ref="U92:U116" si="5">$D$75+D$80+$D$62*($Q92-D$81)+$D$66*$K92+D$83</f>
        <v>0.12255999999999999</v>
      </c>
      <c r="V92" s="28">
        <f t="shared" ref="V92:V116" si="6">$D$75+G$80+$D$62*($R92-G$81)+$D$66*$K92+G$83</f>
        <v>0.12255999999999999</v>
      </c>
      <c r="W92" s="28">
        <f t="shared" ref="W92:W116" si="7">$D$75+I$80+$D$62*($S92-I$81)+$D$66*$K92+I$83</f>
        <v>0.12255999999999999</v>
      </c>
      <c r="Y92" s="28">
        <f t="shared" ref="Y92:AA107" si="8">U92-Q92</f>
        <v>6.1119999999999994E-2</v>
      </c>
      <c r="Z92" s="28">
        <f t="shared" si="8"/>
        <v>6.1119999999999994E-2</v>
      </c>
      <c r="AA92" s="28">
        <f t="shared" si="8"/>
        <v>6.1119999999999994E-2</v>
      </c>
      <c r="AC92" s="28">
        <f t="shared" ref="AC92:AE103" si="9">IF(U92&gt;=0,Y92,-Q92)</f>
        <v>6.1119999999999994E-2</v>
      </c>
      <c r="AD92" s="28">
        <f t="shared" si="9"/>
        <v>6.1119999999999994E-2</v>
      </c>
      <c r="AE92" s="28">
        <f t="shared" si="9"/>
        <v>6.1119999999999994E-2</v>
      </c>
      <c r="AG92" s="26">
        <f t="shared" ref="AG92:AI107" si="10">U92-Q92</f>
        <v>6.1119999999999994E-2</v>
      </c>
      <c r="AH92" s="26">
        <f t="shared" si="10"/>
        <v>6.1119999999999994E-2</v>
      </c>
      <c r="AI92" s="26">
        <f t="shared" si="10"/>
        <v>6.1119999999999994E-2</v>
      </c>
    </row>
    <row r="93" spans="2:35" x14ac:dyDescent="0.3">
      <c r="K93" s="26">
        <f t="shared" si="1"/>
        <v>2.6399999999999996E-2</v>
      </c>
      <c r="M93" s="28"/>
      <c r="N93" s="28"/>
      <c r="O93" s="28"/>
      <c r="Q93" s="28">
        <f t="shared" si="2"/>
        <v>5.8319999999999997E-2</v>
      </c>
      <c r="R93" s="28">
        <f t="shared" si="3"/>
        <v>5.8319999999999997E-2</v>
      </c>
      <c r="S93" s="28">
        <f t="shared" si="4"/>
        <v>5.8319999999999997E-2</v>
      </c>
      <c r="U93" s="28">
        <f t="shared" si="5"/>
        <v>0.11668000000000001</v>
      </c>
      <c r="V93" s="28">
        <f t="shared" si="6"/>
        <v>0.11668000000000001</v>
      </c>
      <c r="W93" s="28">
        <f t="shared" si="7"/>
        <v>0.11668000000000001</v>
      </c>
      <c r="Y93" s="28">
        <f t="shared" si="8"/>
        <v>5.8360000000000009E-2</v>
      </c>
      <c r="Z93" s="28">
        <f t="shared" si="8"/>
        <v>5.8360000000000009E-2</v>
      </c>
      <c r="AA93" s="28">
        <f t="shared" si="8"/>
        <v>5.8360000000000009E-2</v>
      </c>
      <c r="AC93" s="28">
        <f t="shared" si="9"/>
        <v>5.8360000000000009E-2</v>
      </c>
      <c r="AD93" s="28">
        <f t="shared" si="9"/>
        <v>5.8360000000000009E-2</v>
      </c>
      <c r="AE93" s="28">
        <f t="shared" si="9"/>
        <v>5.8360000000000009E-2</v>
      </c>
      <c r="AG93" s="26">
        <f t="shared" si="10"/>
        <v>5.8360000000000009E-2</v>
      </c>
      <c r="AH93" s="26">
        <f t="shared" si="10"/>
        <v>5.8360000000000009E-2</v>
      </c>
      <c r="AI93" s="26">
        <f t="shared" si="10"/>
        <v>5.8360000000000009E-2</v>
      </c>
    </row>
    <row r="94" spans="2:35" x14ac:dyDescent="0.3">
      <c r="K94" s="26">
        <f t="shared" si="1"/>
        <v>2.3999999999999997E-2</v>
      </c>
      <c r="M94" s="28"/>
      <c r="N94" s="28"/>
      <c r="O94" s="28"/>
      <c r="Q94" s="28">
        <f t="shared" si="2"/>
        <v>5.5199999999999999E-2</v>
      </c>
      <c r="R94" s="28">
        <f t="shared" si="3"/>
        <v>5.5199999999999999E-2</v>
      </c>
      <c r="S94" s="28">
        <f t="shared" si="4"/>
        <v>5.5199999999999999E-2</v>
      </c>
      <c r="U94" s="28">
        <f t="shared" si="5"/>
        <v>0.1108</v>
      </c>
      <c r="V94" s="28">
        <f t="shared" si="6"/>
        <v>0.1108</v>
      </c>
      <c r="W94" s="28">
        <f t="shared" si="7"/>
        <v>0.1108</v>
      </c>
      <c r="Y94" s="28">
        <f t="shared" si="8"/>
        <v>5.5599999999999997E-2</v>
      </c>
      <c r="Z94" s="28">
        <f t="shared" si="8"/>
        <v>5.5599999999999997E-2</v>
      </c>
      <c r="AA94" s="28">
        <f t="shared" si="8"/>
        <v>5.5599999999999997E-2</v>
      </c>
      <c r="AC94" s="28">
        <f t="shared" si="9"/>
        <v>5.5599999999999997E-2</v>
      </c>
      <c r="AD94" s="28">
        <f t="shared" si="9"/>
        <v>5.5599999999999997E-2</v>
      </c>
      <c r="AE94" s="28">
        <f t="shared" si="9"/>
        <v>5.5599999999999997E-2</v>
      </c>
      <c r="AG94" s="26">
        <f t="shared" si="10"/>
        <v>5.5599999999999997E-2</v>
      </c>
      <c r="AH94" s="26">
        <f t="shared" si="10"/>
        <v>5.5599999999999997E-2</v>
      </c>
      <c r="AI94" s="26">
        <f t="shared" si="10"/>
        <v>5.5599999999999997E-2</v>
      </c>
    </row>
    <row r="95" spans="2:35" x14ac:dyDescent="0.3">
      <c r="K95" s="26">
        <f t="shared" si="1"/>
        <v>2.1599999999999998E-2</v>
      </c>
      <c r="M95" s="28"/>
      <c r="N95" s="28"/>
      <c r="O95" s="28"/>
      <c r="Q95" s="28">
        <f t="shared" si="2"/>
        <v>5.2080000000000001E-2</v>
      </c>
      <c r="R95" s="28">
        <f t="shared" si="3"/>
        <v>5.2080000000000001E-2</v>
      </c>
      <c r="S95" s="28">
        <f t="shared" si="4"/>
        <v>5.2080000000000001E-2</v>
      </c>
      <c r="U95" s="28">
        <f t="shared" si="5"/>
        <v>0.10492000000000001</v>
      </c>
      <c r="V95" s="28">
        <f t="shared" si="6"/>
        <v>0.10492000000000001</v>
      </c>
      <c r="W95" s="28">
        <f t="shared" si="7"/>
        <v>0.10492000000000001</v>
      </c>
      <c r="Y95" s="28">
        <f t="shared" si="8"/>
        <v>5.2840000000000012E-2</v>
      </c>
      <c r="Z95" s="28">
        <f t="shared" si="8"/>
        <v>5.2840000000000012E-2</v>
      </c>
      <c r="AA95" s="28">
        <f t="shared" si="8"/>
        <v>5.2840000000000012E-2</v>
      </c>
      <c r="AC95" s="28">
        <f t="shared" si="9"/>
        <v>5.2840000000000012E-2</v>
      </c>
      <c r="AD95" s="28">
        <f t="shared" si="9"/>
        <v>5.2840000000000012E-2</v>
      </c>
      <c r="AE95" s="28">
        <f t="shared" si="9"/>
        <v>5.2840000000000012E-2</v>
      </c>
      <c r="AG95" s="26">
        <f t="shared" si="10"/>
        <v>5.2840000000000012E-2</v>
      </c>
      <c r="AH95" s="26">
        <f t="shared" si="10"/>
        <v>5.2840000000000012E-2</v>
      </c>
      <c r="AI95" s="26">
        <f t="shared" si="10"/>
        <v>5.2840000000000012E-2</v>
      </c>
    </row>
    <row r="96" spans="2:35" x14ac:dyDescent="0.3">
      <c r="K96" s="26">
        <f t="shared" si="1"/>
        <v>1.9199999999999998E-2</v>
      </c>
      <c r="M96" s="28">
        <f t="shared" ref="M96:M116" si="11">$D$75+(($D$60+$D$61)/($D$65))*$K96-(1/$D$65)*D$82</f>
        <v>6.8800000000000042E-3</v>
      </c>
      <c r="N96" s="28">
        <f t="shared" ref="N96:N116" si="12">$D$75+(($D$60+$D$61)/($D$65))*$K96-(1/$D$65)*G$82</f>
        <v>6.8800000000000042E-3</v>
      </c>
      <c r="O96" s="28">
        <f t="shared" ref="O96:O116" si="13">$D$75+(($D$60+$D$61)/($D$65))*$K96-(1/$D$65)*I$82</f>
        <v>6.8800000000000042E-3</v>
      </c>
      <c r="Q96" s="28">
        <f t="shared" si="2"/>
        <v>4.8960000000000004E-2</v>
      </c>
      <c r="R96" s="28">
        <f t="shared" si="3"/>
        <v>4.8960000000000004E-2</v>
      </c>
      <c r="S96" s="28">
        <f t="shared" si="4"/>
        <v>4.8960000000000004E-2</v>
      </c>
      <c r="U96" s="28">
        <f t="shared" si="5"/>
        <v>9.9040000000000003E-2</v>
      </c>
      <c r="V96" s="28">
        <f t="shared" si="6"/>
        <v>9.9040000000000003E-2</v>
      </c>
      <c r="W96" s="28">
        <f t="shared" si="7"/>
        <v>9.9040000000000003E-2</v>
      </c>
      <c r="Y96" s="28">
        <f t="shared" si="8"/>
        <v>5.008E-2</v>
      </c>
      <c r="Z96" s="28">
        <f t="shared" si="8"/>
        <v>5.008E-2</v>
      </c>
      <c r="AA96" s="28">
        <f t="shared" si="8"/>
        <v>5.008E-2</v>
      </c>
      <c r="AC96" s="28">
        <f t="shared" si="9"/>
        <v>5.008E-2</v>
      </c>
      <c r="AD96" s="28">
        <f t="shared" si="9"/>
        <v>5.008E-2</v>
      </c>
      <c r="AE96" s="28">
        <f t="shared" si="9"/>
        <v>5.008E-2</v>
      </c>
      <c r="AG96" s="26">
        <f t="shared" si="10"/>
        <v>5.008E-2</v>
      </c>
      <c r="AH96" s="26">
        <f t="shared" si="10"/>
        <v>5.008E-2</v>
      </c>
      <c r="AI96" s="26">
        <f t="shared" si="10"/>
        <v>5.008E-2</v>
      </c>
    </row>
    <row r="97" spans="11:35" x14ac:dyDescent="0.3">
      <c r="K97" s="26">
        <f t="shared" si="1"/>
        <v>1.6799999999999999E-2</v>
      </c>
      <c r="M97" s="28">
        <f t="shared" si="11"/>
        <v>9.5200000000000042E-3</v>
      </c>
      <c r="N97" s="28">
        <f t="shared" si="12"/>
        <v>9.5200000000000042E-3</v>
      </c>
      <c r="O97" s="28">
        <f t="shared" si="13"/>
        <v>9.5200000000000042E-3</v>
      </c>
      <c r="Q97" s="28">
        <f t="shared" si="2"/>
        <v>4.5839999999999999E-2</v>
      </c>
      <c r="R97" s="28">
        <f t="shared" si="3"/>
        <v>4.5839999999999999E-2</v>
      </c>
      <c r="S97" s="28">
        <f t="shared" si="4"/>
        <v>4.5839999999999999E-2</v>
      </c>
      <c r="U97" s="28">
        <f t="shared" si="5"/>
        <v>9.3160000000000007E-2</v>
      </c>
      <c r="V97" s="28">
        <f t="shared" si="6"/>
        <v>9.3160000000000007E-2</v>
      </c>
      <c r="W97" s="28">
        <f t="shared" si="7"/>
        <v>9.3160000000000007E-2</v>
      </c>
      <c r="Y97" s="28">
        <f t="shared" si="8"/>
        <v>4.7320000000000008E-2</v>
      </c>
      <c r="Z97" s="28">
        <f t="shared" si="8"/>
        <v>4.7320000000000008E-2</v>
      </c>
      <c r="AA97" s="28">
        <f t="shared" si="8"/>
        <v>4.7320000000000008E-2</v>
      </c>
      <c r="AC97" s="28">
        <f t="shared" si="9"/>
        <v>4.7320000000000008E-2</v>
      </c>
      <c r="AD97" s="28">
        <f t="shared" si="9"/>
        <v>4.7320000000000008E-2</v>
      </c>
      <c r="AE97" s="28">
        <f t="shared" si="9"/>
        <v>4.7320000000000008E-2</v>
      </c>
      <c r="AG97" s="26">
        <f t="shared" si="10"/>
        <v>4.7320000000000008E-2</v>
      </c>
      <c r="AH97" s="26">
        <f t="shared" si="10"/>
        <v>4.7320000000000008E-2</v>
      </c>
      <c r="AI97" s="26">
        <f t="shared" si="10"/>
        <v>4.7320000000000008E-2</v>
      </c>
    </row>
    <row r="98" spans="11:35" x14ac:dyDescent="0.3">
      <c r="K98" s="26">
        <f t="shared" si="1"/>
        <v>1.4399999999999998E-2</v>
      </c>
      <c r="M98" s="28">
        <f t="shared" si="11"/>
        <v>1.2160000000000004E-2</v>
      </c>
      <c r="N98" s="28">
        <f t="shared" si="12"/>
        <v>1.2160000000000004E-2</v>
      </c>
      <c r="O98" s="28">
        <f t="shared" si="13"/>
        <v>1.2160000000000004E-2</v>
      </c>
      <c r="Q98" s="28">
        <f t="shared" si="2"/>
        <v>4.2719999999999994E-2</v>
      </c>
      <c r="R98" s="28">
        <f t="shared" si="3"/>
        <v>4.2719999999999994E-2</v>
      </c>
      <c r="S98" s="28">
        <f t="shared" si="4"/>
        <v>4.2719999999999994E-2</v>
      </c>
      <c r="U98" s="28">
        <f t="shared" si="5"/>
        <v>8.7279999999999996E-2</v>
      </c>
      <c r="V98" s="28">
        <f t="shared" si="6"/>
        <v>8.7279999999999996E-2</v>
      </c>
      <c r="W98" s="28">
        <f t="shared" si="7"/>
        <v>8.7279999999999996E-2</v>
      </c>
      <c r="Y98" s="28">
        <f t="shared" si="8"/>
        <v>4.4560000000000002E-2</v>
      </c>
      <c r="Z98" s="28">
        <f t="shared" si="8"/>
        <v>4.4560000000000002E-2</v>
      </c>
      <c r="AA98" s="28">
        <f t="shared" si="8"/>
        <v>4.4560000000000002E-2</v>
      </c>
      <c r="AC98" s="28">
        <f t="shared" si="9"/>
        <v>4.4560000000000002E-2</v>
      </c>
      <c r="AD98" s="28">
        <f t="shared" si="9"/>
        <v>4.4560000000000002E-2</v>
      </c>
      <c r="AE98" s="28">
        <f t="shared" si="9"/>
        <v>4.4560000000000002E-2</v>
      </c>
      <c r="AG98" s="26">
        <f t="shared" si="10"/>
        <v>4.4560000000000002E-2</v>
      </c>
      <c r="AH98" s="26">
        <f t="shared" si="10"/>
        <v>4.4560000000000002E-2</v>
      </c>
      <c r="AI98" s="26">
        <f t="shared" si="10"/>
        <v>4.4560000000000002E-2</v>
      </c>
    </row>
    <row r="99" spans="11:35" x14ac:dyDescent="0.3">
      <c r="K99" s="26">
        <f t="shared" si="1"/>
        <v>1.1999999999999999E-2</v>
      </c>
      <c r="M99" s="28">
        <f t="shared" si="11"/>
        <v>1.4800000000000004E-2</v>
      </c>
      <c r="N99" s="28">
        <f t="shared" si="12"/>
        <v>1.4800000000000004E-2</v>
      </c>
      <c r="O99" s="28">
        <f t="shared" si="13"/>
        <v>1.4800000000000004E-2</v>
      </c>
      <c r="Q99" s="28">
        <f t="shared" si="2"/>
        <v>3.9599999999999996E-2</v>
      </c>
      <c r="R99" s="28">
        <f t="shared" si="3"/>
        <v>3.9599999999999996E-2</v>
      </c>
      <c r="S99" s="28">
        <f t="shared" si="4"/>
        <v>3.9599999999999996E-2</v>
      </c>
      <c r="U99" s="28">
        <f t="shared" si="5"/>
        <v>8.14E-2</v>
      </c>
      <c r="V99" s="28">
        <f t="shared" si="6"/>
        <v>8.14E-2</v>
      </c>
      <c r="W99" s="28">
        <f t="shared" si="7"/>
        <v>8.14E-2</v>
      </c>
      <c r="Y99" s="28">
        <f t="shared" si="8"/>
        <v>4.1800000000000004E-2</v>
      </c>
      <c r="Z99" s="28">
        <f t="shared" si="8"/>
        <v>4.1800000000000004E-2</v>
      </c>
      <c r="AA99" s="28">
        <f t="shared" si="8"/>
        <v>4.1800000000000004E-2</v>
      </c>
      <c r="AC99" s="28">
        <f t="shared" si="9"/>
        <v>4.1800000000000004E-2</v>
      </c>
      <c r="AD99" s="28">
        <f t="shared" si="9"/>
        <v>4.1800000000000004E-2</v>
      </c>
      <c r="AE99" s="28">
        <f t="shared" si="9"/>
        <v>4.1800000000000004E-2</v>
      </c>
      <c r="AG99" s="26">
        <f t="shared" si="10"/>
        <v>4.1800000000000004E-2</v>
      </c>
      <c r="AH99" s="26">
        <f t="shared" si="10"/>
        <v>4.1800000000000004E-2</v>
      </c>
      <c r="AI99" s="26">
        <f t="shared" si="10"/>
        <v>4.1800000000000004E-2</v>
      </c>
    </row>
    <row r="100" spans="11:35" x14ac:dyDescent="0.3">
      <c r="K100" s="26">
        <f t="shared" si="1"/>
        <v>9.5999999999999992E-3</v>
      </c>
      <c r="M100" s="28">
        <f t="shared" si="11"/>
        <v>1.7440000000000004E-2</v>
      </c>
      <c r="N100" s="28">
        <f t="shared" si="12"/>
        <v>1.7440000000000004E-2</v>
      </c>
      <c r="O100" s="28">
        <f t="shared" si="13"/>
        <v>1.7440000000000004E-2</v>
      </c>
      <c r="Q100" s="28">
        <f t="shared" si="2"/>
        <v>3.6479999999999999E-2</v>
      </c>
      <c r="R100" s="28">
        <f t="shared" si="3"/>
        <v>3.6479999999999999E-2</v>
      </c>
      <c r="S100" s="28">
        <f t="shared" si="4"/>
        <v>3.6479999999999999E-2</v>
      </c>
      <c r="U100" s="28">
        <f t="shared" si="5"/>
        <v>7.5520000000000004E-2</v>
      </c>
      <c r="V100" s="28">
        <f t="shared" si="6"/>
        <v>7.5520000000000004E-2</v>
      </c>
      <c r="W100" s="28">
        <f t="shared" si="7"/>
        <v>7.5520000000000004E-2</v>
      </c>
      <c r="Y100" s="28">
        <f t="shared" si="8"/>
        <v>3.9040000000000005E-2</v>
      </c>
      <c r="Z100" s="28">
        <f t="shared" si="8"/>
        <v>3.9040000000000005E-2</v>
      </c>
      <c r="AA100" s="28">
        <f t="shared" si="8"/>
        <v>3.9040000000000005E-2</v>
      </c>
      <c r="AC100" s="28">
        <f t="shared" si="9"/>
        <v>3.9040000000000005E-2</v>
      </c>
      <c r="AD100" s="28">
        <f t="shared" si="9"/>
        <v>3.9040000000000005E-2</v>
      </c>
      <c r="AE100" s="28">
        <f t="shared" si="9"/>
        <v>3.9040000000000005E-2</v>
      </c>
      <c r="AG100" s="26">
        <f t="shared" si="10"/>
        <v>3.9040000000000005E-2</v>
      </c>
      <c r="AH100" s="26">
        <f t="shared" si="10"/>
        <v>3.9040000000000005E-2</v>
      </c>
      <c r="AI100" s="26">
        <f t="shared" si="10"/>
        <v>3.9040000000000005E-2</v>
      </c>
    </row>
    <row r="101" spans="11:35" x14ac:dyDescent="0.3">
      <c r="K101" s="26">
        <f t="shared" si="1"/>
        <v>7.1999999999999998E-3</v>
      </c>
      <c r="M101" s="28">
        <f t="shared" si="11"/>
        <v>2.0080000000000001E-2</v>
      </c>
      <c r="N101" s="28">
        <f t="shared" si="12"/>
        <v>2.0080000000000001E-2</v>
      </c>
      <c r="O101" s="28">
        <f t="shared" si="13"/>
        <v>2.0080000000000001E-2</v>
      </c>
      <c r="Q101" s="28">
        <f t="shared" si="2"/>
        <v>3.3360000000000001E-2</v>
      </c>
      <c r="R101" s="28">
        <f t="shared" si="3"/>
        <v>3.3360000000000001E-2</v>
      </c>
      <c r="S101" s="28">
        <f t="shared" si="4"/>
        <v>3.3360000000000001E-2</v>
      </c>
      <c r="U101" s="28">
        <f t="shared" si="5"/>
        <v>6.9640000000000007E-2</v>
      </c>
      <c r="V101" s="28">
        <f t="shared" si="6"/>
        <v>6.9640000000000007E-2</v>
      </c>
      <c r="W101" s="28">
        <f t="shared" si="7"/>
        <v>6.9640000000000007E-2</v>
      </c>
      <c r="Y101" s="28">
        <f t="shared" si="8"/>
        <v>3.6280000000000007E-2</v>
      </c>
      <c r="Z101" s="28">
        <f t="shared" si="8"/>
        <v>3.6280000000000007E-2</v>
      </c>
      <c r="AA101" s="28">
        <f t="shared" si="8"/>
        <v>3.6280000000000007E-2</v>
      </c>
      <c r="AC101" s="28">
        <f t="shared" si="9"/>
        <v>3.6280000000000007E-2</v>
      </c>
      <c r="AD101" s="28">
        <f t="shared" si="9"/>
        <v>3.6280000000000007E-2</v>
      </c>
      <c r="AE101" s="28">
        <f t="shared" si="9"/>
        <v>3.6280000000000007E-2</v>
      </c>
      <c r="AG101" s="26">
        <f t="shared" si="10"/>
        <v>3.6280000000000007E-2</v>
      </c>
      <c r="AH101" s="26">
        <f t="shared" si="10"/>
        <v>3.6280000000000007E-2</v>
      </c>
      <c r="AI101" s="26">
        <f t="shared" si="10"/>
        <v>3.6280000000000007E-2</v>
      </c>
    </row>
    <row r="102" spans="11:35" x14ac:dyDescent="0.3">
      <c r="K102" s="26">
        <f t="shared" si="1"/>
        <v>4.7999999999999996E-3</v>
      </c>
      <c r="M102" s="28">
        <f t="shared" si="11"/>
        <v>2.2720000000000001E-2</v>
      </c>
      <c r="N102" s="28">
        <f t="shared" si="12"/>
        <v>2.2720000000000001E-2</v>
      </c>
      <c r="O102" s="28">
        <f t="shared" si="13"/>
        <v>2.2720000000000001E-2</v>
      </c>
      <c r="Q102" s="28">
        <f t="shared" si="2"/>
        <v>3.024E-2</v>
      </c>
      <c r="R102" s="28">
        <f t="shared" si="3"/>
        <v>3.024E-2</v>
      </c>
      <c r="S102" s="28">
        <f t="shared" si="4"/>
        <v>3.024E-2</v>
      </c>
      <c r="U102" s="28">
        <f t="shared" si="5"/>
        <v>6.3760000000000011E-2</v>
      </c>
      <c r="V102" s="28">
        <f t="shared" si="6"/>
        <v>6.3760000000000011E-2</v>
      </c>
      <c r="W102" s="28">
        <f t="shared" si="7"/>
        <v>6.3760000000000011E-2</v>
      </c>
      <c r="Y102" s="28">
        <f t="shared" si="8"/>
        <v>3.3520000000000008E-2</v>
      </c>
      <c r="Z102" s="28">
        <f t="shared" si="8"/>
        <v>3.3520000000000008E-2</v>
      </c>
      <c r="AA102" s="28">
        <f t="shared" si="8"/>
        <v>3.3520000000000008E-2</v>
      </c>
      <c r="AC102" s="28">
        <f t="shared" si="9"/>
        <v>3.3520000000000008E-2</v>
      </c>
      <c r="AD102" s="28">
        <f t="shared" si="9"/>
        <v>3.3520000000000008E-2</v>
      </c>
      <c r="AE102" s="28">
        <f t="shared" si="9"/>
        <v>3.3520000000000008E-2</v>
      </c>
      <c r="AG102" s="26">
        <f t="shared" si="10"/>
        <v>3.3520000000000008E-2</v>
      </c>
      <c r="AH102" s="26">
        <f t="shared" si="10"/>
        <v>3.3520000000000008E-2</v>
      </c>
      <c r="AI102" s="26">
        <f t="shared" si="10"/>
        <v>3.3520000000000008E-2</v>
      </c>
    </row>
    <row r="103" spans="11:35" x14ac:dyDescent="0.3">
      <c r="K103" s="26">
        <f>+K104+$L$119</f>
        <v>2.3999999999999998E-3</v>
      </c>
      <c r="M103" s="28">
        <f t="shared" si="11"/>
        <v>2.5360000000000001E-2</v>
      </c>
      <c r="N103" s="28">
        <f t="shared" si="12"/>
        <v>2.5360000000000001E-2</v>
      </c>
      <c r="O103" s="28">
        <f t="shared" si="13"/>
        <v>2.5360000000000001E-2</v>
      </c>
      <c r="Q103" s="28">
        <f t="shared" si="2"/>
        <v>2.7120000000000002E-2</v>
      </c>
      <c r="R103" s="28">
        <f t="shared" si="3"/>
        <v>2.7120000000000002E-2</v>
      </c>
      <c r="S103" s="28">
        <f t="shared" si="4"/>
        <v>2.7120000000000002E-2</v>
      </c>
      <c r="U103" s="28">
        <f t="shared" si="5"/>
        <v>5.7880000000000008E-2</v>
      </c>
      <c r="V103" s="28">
        <f t="shared" si="6"/>
        <v>5.7880000000000008E-2</v>
      </c>
      <c r="W103" s="28">
        <f t="shared" si="7"/>
        <v>5.7880000000000008E-2</v>
      </c>
      <c r="Y103" s="28">
        <f t="shared" si="8"/>
        <v>3.0760000000000006E-2</v>
      </c>
      <c r="Z103" s="28">
        <f t="shared" si="8"/>
        <v>3.0760000000000006E-2</v>
      </c>
      <c r="AA103" s="28">
        <f t="shared" si="8"/>
        <v>3.0760000000000006E-2</v>
      </c>
      <c r="AC103" s="28">
        <f t="shared" si="9"/>
        <v>3.0760000000000006E-2</v>
      </c>
      <c r="AD103" s="28">
        <f t="shared" si="9"/>
        <v>3.0760000000000006E-2</v>
      </c>
      <c r="AE103" s="28">
        <f t="shared" si="9"/>
        <v>3.0760000000000006E-2</v>
      </c>
      <c r="AG103" s="26">
        <f t="shared" si="10"/>
        <v>3.0760000000000006E-2</v>
      </c>
      <c r="AH103" s="26">
        <f t="shared" si="10"/>
        <v>3.0760000000000006E-2</v>
      </c>
      <c r="AI103" s="26">
        <f t="shared" si="10"/>
        <v>3.0760000000000006E-2</v>
      </c>
    </row>
    <row r="104" spans="11:35" x14ac:dyDescent="0.3">
      <c r="K104" s="27">
        <v>0</v>
      </c>
      <c r="M104" s="27">
        <f t="shared" si="11"/>
        <v>2.8000000000000001E-2</v>
      </c>
      <c r="N104" s="29">
        <f t="shared" si="12"/>
        <v>2.8000000000000001E-2</v>
      </c>
      <c r="O104" s="29">
        <f t="shared" si="13"/>
        <v>2.8000000000000001E-2</v>
      </c>
      <c r="Q104" s="27">
        <f t="shared" si="2"/>
        <v>2.4E-2</v>
      </c>
      <c r="R104" s="27">
        <f t="shared" si="3"/>
        <v>2.4E-2</v>
      </c>
      <c r="S104" s="27">
        <f t="shared" si="4"/>
        <v>2.4E-2</v>
      </c>
      <c r="U104" s="27">
        <f t="shared" si="5"/>
        <v>5.2000000000000005E-2</v>
      </c>
      <c r="V104" s="27">
        <f t="shared" si="6"/>
        <v>5.2000000000000005E-2</v>
      </c>
      <c r="W104" s="27">
        <f t="shared" si="7"/>
        <v>5.2000000000000005E-2</v>
      </c>
      <c r="Y104" s="30">
        <f>U104-Q104</f>
        <v>2.8000000000000004E-2</v>
      </c>
      <c r="Z104" s="30">
        <f t="shared" si="8"/>
        <v>2.8000000000000004E-2</v>
      </c>
      <c r="AA104" s="30">
        <f t="shared" si="8"/>
        <v>2.8000000000000004E-2</v>
      </c>
      <c r="AC104" s="30">
        <f>IF(U104&gt;=0,Y104,-Q104)</f>
        <v>2.8000000000000004E-2</v>
      </c>
      <c r="AD104" s="30">
        <f>IF(V104&gt;=0,Z104,-R104)</f>
        <v>2.8000000000000004E-2</v>
      </c>
      <c r="AE104" s="30">
        <f>IF(W104&gt;=0,AA104,-S104)</f>
        <v>2.8000000000000004E-2</v>
      </c>
      <c r="AG104" s="26">
        <f>U104-Q104</f>
        <v>2.8000000000000004E-2</v>
      </c>
      <c r="AH104" s="26">
        <f t="shared" si="10"/>
        <v>2.8000000000000004E-2</v>
      </c>
      <c r="AI104" s="26">
        <f t="shared" si="10"/>
        <v>2.8000000000000004E-2</v>
      </c>
    </row>
    <row r="105" spans="11:35" x14ac:dyDescent="0.3">
      <c r="K105" s="26">
        <f>K104-$L$119</f>
        <v>-2.3999999999999998E-3</v>
      </c>
      <c r="M105" s="28">
        <f t="shared" si="11"/>
        <v>3.0640000000000001E-2</v>
      </c>
      <c r="N105" s="28">
        <f t="shared" si="12"/>
        <v>3.0640000000000001E-2</v>
      </c>
      <c r="O105" s="28">
        <f t="shared" si="13"/>
        <v>3.0640000000000001E-2</v>
      </c>
      <c r="Q105" s="28">
        <f t="shared" si="2"/>
        <v>2.0879999999999999E-2</v>
      </c>
      <c r="R105" s="28">
        <f t="shared" si="3"/>
        <v>2.0879999999999999E-2</v>
      </c>
      <c r="S105" s="28">
        <f t="shared" si="4"/>
        <v>2.0879999999999999E-2</v>
      </c>
      <c r="U105" s="28">
        <f t="shared" si="5"/>
        <v>4.6120000000000001E-2</v>
      </c>
      <c r="V105" s="28">
        <f t="shared" si="6"/>
        <v>4.6120000000000001E-2</v>
      </c>
      <c r="W105" s="28">
        <f t="shared" si="7"/>
        <v>4.6120000000000001E-2</v>
      </c>
      <c r="Y105" s="28">
        <f t="shared" ref="Y105:AA116" si="14">U105-Q105</f>
        <v>2.5240000000000002E-2</v>
      </c>
      <c r="Z105" s="28">
        <f t="shared" si="8"/>
        <v>2.5240000000000002E-2</v>
      </c>
      <c r="AA105" s="28">
        <f t="shared" si="8"/>
        <v>2.5240000000000002E-2</v>
      </c>
      <c r="AC105" s="28">
        <f t="shared" ref="AC105:AE116" si="15">IF(U105&gt;=0,Y105,-Q105)</f>
        <v>2.5240000000000002E-2</v>
      </c>
      <c r="AD105" s="28">
        <f t="shared" si="15"/>
        <v>2.5240000000000002E-2</v>
      </c>
      <c r="AE105" s="28">
        <f t="shared" si="15"/>
        <v>2.5240000000000002E-2</v>
      </c>
      <c r="AG105" s="26">
        <f t="shared" ref="AG105:AI116" si="16">U105-Q105</f>
        <v>2.5240000000000002E-2</v>
      </c>
      <c r="AH105" s="26">
        <f t="shared" si="10"/>
        <v>2.5240000000000002E-2</v>
      </c>
      <c r="AI105" s="26">
        <f t="shared" si="10"/>
        <v>2.5240000000000002E-2</v>
      </c>
    </row>
    <row r="106" spans="11:35" x14ac:dyDescent="0.3">
      <c r="K106" s="26">
        <f t="shared" ref="K106:K116" si="17">K105-$L$119</f>
        <v>-4.7999999999999996E-3</v>
      </c>
      <c r="M106" s="28">
        <f t="shared" si="11"/>
        <v>3.3279999999999997E-2</v>
      </c>
      <c r="N106" s="28">
        <f t="shared" si="12"/>
        <v>3.3279999999999997E-2</v>
      </c>
      <c r="O106" s="28">
        <f t="shared" si="13"/>
        <v>3.3279999999999997E-2</v>
      </c>
      <c r="Q106" s="28">
        <f t="shared" si="2"/>
        <v>1.7760000000000001E-2</v>
      </c>
      <c r="R106" s="28">
        <f t="shared" si="3"/>
        <v>1.7760000000000001E-2</v>
      </c>
      <c r="S106" s="28">
        <f t="shared" si="4"/>
        <v>1.7760000000000001E-2</v>
      </c>
      <c r="U106" s="28">
        <f t="shared" si="5"/>
        <v>4.0240000000000005E-2</v>
      </c>
      <c r="V106" s="28">
        <f t="shared" si="6"/>
        <v>4.0240000000000005E-2</v>
      </c>
      <c r="W106" s="28">
        <f t="shared" si="7"/>
        <v>4.0240000000000005E-2</v>
      </c>
      <c r="Y106" s="28">
        <f t="shared" si="14"/>
        <v>2.2480000000000003E-2</v>
      </c>
      <c r="Z106" s="28">
        <f t="shared" si="8"/>
        <v>2.2480000000000003E-2</v>
      </c>
      <c r="AA106" s="28">
        <f t="shared" si="8"/>
        <v>2.2480000000000003E-2</v>
      </c>
      <c r="AC106" s="28">
        <f t="shared" si="15"/>
        <v>2.2480000000000003E-2</v>
      </c>
      <c r="AD106" s="28">
        <f t="shared" si="15"/>
        <v>2.2480000000000003E-2</v>
      </c>
      <c r="AE106" s="28">
        <f t="shared" si="15"/>
        <v>2.2480000000000003E-2</v>
      </c>
      <c r="AG106" s="26">
        <f t="shared" si="16"/>
        <v>2.2480000000000003E-2</v>
      </c>
      <c r="AH106" s="26">
        <f t="shared" si="10"/>
        <v>2.2480000000000003E-2</v>
      </c>
      <c r="AI106" s="26">
        <f t="shared" si="10"/>
        <v>2.2480000000000003E-2</v>
      </c>
    </row>
    <row r="107" spans="11:35" x14ac:dyDescent="0.3">
      <c r="K107" s="26">
        <f t="shared" si="17"/>
        <v>-7.1999999999999998E-3</v>
      </c>
      <c r="M107" s="28">
        <f t="shared" si="11"/>
        <v>3.5920000000000001E-2</v>
      </c>
      <c r="N107" s="28">
        <f t="shared" si="12"/>
        <v>3.5920000000000001E-2</v>
      </c>
      <c r="O107" s="28">
        <f t="shared" si="13"/>
        <v>3.5920000000000001E-2</v>
      </c>
      <c r="Q107" s="28">
        <f t="shared" si="2"/>
        <v>1.464E-2</v>
      </c>
      <c r="R107" s="28">
        <f t="shared" si="3"/>
        <v>1.464E-2</v>
      </c>
      <c r="S107" s="28">
        <f t="shared" si="4"/>
        <v>1.464E-2</v>
      </c>
      <c r="U107" s="28">
        <f t="shared" si="5"/>
        <v>3.4360000000000009E-2</v>
      </c>
      <c r="V107" s="28">
        <f t="shared" si="6"/>
        <v>3.4360000000000009E-2</v>
      </c>
      <c r="W107" s="28">
        <f t="shared" si="7"/>
        <v>3.4360000000000009E-2</v>
      </c>
      <c r="Y107" s="28">
        <f t="shared" si="14"/>
        <v>1.9720000000000008E-2</v>
      </c>
      <c r="Z107" s="28">
        <f t="shared" si="8"/>
        <v>1.9720000000000008E-2</v>
      </c>
      <c r="AA107" s="28">
        <f t="shared" si="8"/>
        <v>1.9720000000000008E-2</v>
      </c>
      <c r="AC107" s="28">
        <f t="shared" si="15"/>
        <v>1.9720000000000008E-2</v>
      </c>
      <c r="AD107" s="28">
        <f t="shared" si="15"/>
        <v>1.9720000000000008E-2</v>
      </c>
      <c r="AE107" s="28">
        <f t="shared" si="15"/>
        <v>1.9720000000000008E-2</v>
      </c>
      <c r="AG107" s="26">
        <f t="shared" si="16"/>
        <v>1.9720000000000008E-2</v>
      </c>
      <c r="AH107" s="26">
        <f t="shared" si="10"/>
        <v>1.9720000000000008E-2</v>
      </c>
      <c r="AI107" s="26">
        <f t="shared" si="10"/>
        <v>1.9720000000000008E-2</v>
      </c>
    </row>
    <row r="108" spans="11:35" x14ac:dyDescent="0.3">
      <c r="K108" s="26">
        <f t="shared" si="17"/>
        <v>-9.5999999999999992E-3</v>
      </c>
      <c r="M108" s="28">
        <f t="shared" si="11"/>
        <v>3.8559999999999997E-2</v>
      </c>
      <c r="N108" s="28">
        <f t="shared" si="12"/>
        <v>3.8559999999999997E-2</v>
      </c>
      <c r="O108" s="28">
        <f t="shared" si="13"/>
        <v>3.8559999999999997E-2</v>
      </c>
      <c r="Q108" s="28">
        <f t="shared" si="2"/>
        <v>1.1520000000000001E-2</v>
      </c>
      <c r="R108" s="28">
        <f t="shared" si="3"/>
        <v>1.1520000000000001E-2</v>
      </c>
      <c r="S108" s="28">
        <f t="shared" si="4"/>
        <v>1.1520000000000001E-2</v>
      </c>
      <c r="U108" s="28">
        <f t="shared" si="5"/>
        <v>2.8480000000000005E-2</v>
      </c>
      <c r="V108" s="28">
        <f t="shared" si="6"/>
        <v>2.8480000000000005E-2</v>
      </c>
      <c r="W108" s="28">
        <f t="shared" si="7"/>
        <v>2.8480000000000005E-2</v>
      </c>
      <c r="Y108" s="28">
        <f t="shared" si="14"/>
        <v>1.6960000000000003E-2</v>
      </c>
      <c r="Z108" s="28">
        <f t="shared" si="14"/>
        <v>1.6960000000000003E-2</v>
      </c>
      <c r="AA108" s="28">
        <f t="shared" si="14"/>
        <v>1.6960000000000003E-2</v>
      </c>
      <c r="AC108" s="28">
        <f t="shared" si="15"/>
        <v>1.6960000000000003E-2</v>
      </c>
      <c r="AD108" s="28">
        <f t="shared" si="15"/>
        <v>1.6960000000000003E-2</v>
      </c>
      <c r="AE108" s="28">
        <f t="shared" si="15"/>
        <v>1.6960000000000003E-2</v>
      </c>
      <c r="AG108" s="26">
        <f t="shared" si="16"/>
        <v>1.6960000000000003E-2</v>
      </c>
      <c r="AH108" s="26">
        <f t="shared" si="16"/>
        <v>1.6960000000000003E-2</v>
      </c>
      <c r="AI108" s="26">
        <f t="shared" si="16"/>
        <v>1.6960000000000003E-2</v>
      </c>
    </row>
    <row r="109" spans="11:35" x14ac:dyDescent="0.3">
      <c r="K109" s="26">
        <f t="shared" si="17"/>
        <v>-1.1999999999999999E-2</v>
      </c>
      <c r="M109" s="28">
        <f t="shared" si="11"/>
        <v>4.1200000000000001E-2</v>
      </c>
      <c r="N109" s="28">
        <f t="shared" si="12"/>
        <v>4.1200000000000001E-2</v>
      </c>
      <c r="O109" s="28">
        <f t="shared" si="13"/>
        <v>4.1200000000000001E-2</v>
      </c>
      <c r="Q109" s="28">
        <f t="shared" si="2"/>
        <v>8.4000000000000012E-3</v>
      </c>
      <c r="R109" s="28">
        <f t="shared" si="3"/>
        <v>8.4000000000000012E-3</v>
      </c>
      <c r="S109" s="28">
        <f t="shared" si="4"/>
        <v>8.4000000000000012E-3</v>
      </c>
      <c r="U109" s="28">
        <f t="shared" si="5"/>
        <v>2.2600000000000009E-2</v>
      </c>
      <c r="V109" s="28">
        <f t="shared" si="6"/>
        <v>2.2600000000000009E-2</v>
      </c>
      <c r="W109" s="28">
        <f t="shared" si="7"/>
        <v>2.2600000000000009E-2</v>
      </c>
      <c r="Y109" s="28">
        <f t="shared" si="14"/>
        <v>1.4200000000000008E-2</v>
      </c>
      <c r="Z109" s="28">
        <f t="shared" si="14"/>
        <v>1.4200000000000008E-2</v>
      </c>
      <c r="AA109" s="28">
        <f t="shared" si="14"/>
        <v>1.4200000000000008E-2</v>
      </c>
      <c r="AC109" s="28">
        <f t="shared" si="15"/>
        <v>1.4200000000000008E-2</v>
      </c>
      <c r="AD109" s="28">
        <f t="shared" si="15"/>
        <v>1.4200000000000008E-2</v>
      </c>
      <c r="AE109" s="28">
        <f t="shared" si="15"/>
        <v>1.4200000000000008E-2</v>
      </c>
      <c r="AG109" s="26">
        <f t="shared" si="16"/>
        <v>1.4200000000000008E-2</v>
      </c>
      <c r="AH109" s="26">
        <f t="shared" si="16"/>
        <v>1.4200000000000008E-2</v>
      </c>
      <c r="AI109" s="26">
        <f t="shared" si="16"/>
        <v>1.4200000000000008E-2</v>
      </c>
    </row>
    <row r="110" spans="11:35" x14ac:dyDescent="0.3">
      <c r="K110" s="26">
        <f t="shared" si="17"/>
        <v>-1.4399999999999998E-2</v>
      </c>
      <c r="M110" s="28">
        <f t="shared" si="11"/>
        <v>4.3839999999999997E-2</v>
      </c>
      <c r="N110" s="28">
        <f t="shared" si="12"/>
        <v>4.3839999999999997E-2</v>
      </c>
      <c r="O110" s="28">
        <f t="shared" si="13"/>
        <v>4.3839999999999997E-2</v>
      </c>
      <c r="Q110" s="28">
        <f t="shared" si="2"/>
        <v>5.2800000000000034E-3</v>
      </c>
      <c r="R110" s="28">
        <f t="shared" si="3"/>
        <v>5.2800000000000034E-3</v>
      </c>
      <c r="S110" s="28">
        <f t="shared" si="4"/>
        <v>5.2800000000000034E-3</v>
      </c>
      <c r="U110" s="28">
        <f t="shared" si="5"/>
        <v>1.6720000000000013E-2</v>
      </c>
      <c r="V110" s="28">
        <f t="shared" si="6"/>
        <v>1.6720000000000013E-2</v>
      </c>
      <c r="W110" s="28">
        <f t="shared" si="7"/>
        <v>1.6720000000000013E-2</v>
      </c>
      <c r="Y110" s="28">
        <f t="shared" si="14"/>
        <v>1.1440000000000009E-2</v>
      </c>
      <c r="Z110" s="28">
        <f t="shared" si="14"/>
        <v>1.1440000000000009E-2</v>
      </c>
      <c r="AA110" s="28">
        <f t="shared" si="14"/>
        <v>1.1440000000000009E-2</v>
      </c>
      <c r="AC110" s="28">
        <f t="shared" si="15"/>
        <v>1.1440000000000009E-2</v>
      </c>
      <c r="AD110" s="28">
        <f t="shared" si="15"/>
        <v>1.1440000000000009E-2</v>
      </c>
      <c r="AE110" s="28">
        <f t="shared" si="15"/>
        <v>1.1440000000000009E-2</v>
      </c>
      <c r="AG110" s="26">
        <f t="shared" si="16"/>
        <v>1.1440000000000009E-2</v>
      </c>
      <c r="AH110" s="26">
        <f t="shared" si="16"/>
        <v>1.1440000000000009E-2</v>
      </c>
      <c r="AI110" s="26">
        <f t="shared" si="16"/>
        <v>1.1440000000000009E-2</v>
      </c>
    </row>
    <row r="111" spans="11:35" x14ac:dyDescent="0.3">
      <c r="K111" s="26">
        <f t="shared" si="17"/>
        <v>-1.6799999999999999E-2</v>
      </c>
      <c r="M111" s="28">
        <f t="shared" si="11"/>
        <v>4.6479999999999994E-2</v>
      </c>
      <c r="N111" s="28">
        <f t="shared" si="12"/>
        <v>4.6479999999999994E-2</v>
      </c>
      <c r="O111" s="28">
        <f t="shared" si="13"/>
        <v>4.6479999999999994E-2</v>
      </c>
      <c r="Q111" s="28">
        <f t="shared" si="2"/>
        <v>2.1600000000000022E-3</v>
      </c>
      <c r="R111" s="28">
        <f t="shared" si="3"/>
        <v>2.1600000000000022E-3</v>
      </c>
      <c r="S111" s="28">
        <f t="shared" si="4"/>
        <v>2.1600000000000022E-3</v>
      </c>
      <c r="U111" s="28">
        <f t="shared" si="5"/>
        <v>1.0840000000000008E-2</v>
      </c>
      <c r="V111" s="28">
        <f t="shared" si="6"/>
        <v>1.0840000000000008E-2</v>
      </c>
      <c r="W111" s="28">
        <f t="shared" si="7"/>
        <v>1.0840000000000008E-2</v>
      </c>
      <c r="Y111" s="28">
        <f t="shared" si="14"/>
        <v>8.6800000000000054E-3</v>
      </c>
      <c r="Z111" s="28">
        <f t="shared" si="14"/>
        <v>8.6800000000000054E-3</v>
      </c>
      <c r="AA111" s="28">
        <f t="shared" si="14"/>
        <v>8.6800000000000054E-3</v>
      </c>
      <c r="AC111" s="28">
        <f t="shared" si="15"/>
        <v>8.6800000000000054E-3</v>
      </c>
      <c r="AD111" s="28">
        <f t="shared" si="15"/>
        <v>8.6800000000000054E-3</v>
      </c>
      <c r="AE111" s="28">
        <f t="shared" si="15"/>
        <v>8.6800000000000054E-3</v>
      </c>
      <c r="AG111" s="26">
        <f t="shared" si="16"/>
        <v>8.6800000000000054E-3</v>
      </c>
      <c r="AH111" s="26">
        <f t="shared" si="16"/>
        <v>8.6800000000000054E-3</v>
      </c>
      <c r="AI111" s="26">
        <f t="shared" si="16"/>
        <v>8.6800000000000054E-3</v>
      </c>
    </row>
    <row r="112" spans="11:35" x14ac:dyDescent="0.3">
      <c r="K112" s="26">
        <f t="shared" si="17"/>
        <v>-1.9199999999999998E-2</v>
      </c>
      <c r="M112" s="28">
        <f t="shared" si="11"/>
        <v>4.9119999999999997E-2</v>
      </c>
      <c r="N112" s="28">
        <f t="shared" si="12"/>
        <v>4.9119999999999997E-2</v>
      </c>
      <c r="O112" s="28">
        <f t="shared" si="13"/>
        <v>4.9119999999999997E-2</v>
      </c>
      <c r="Q112" s="28">
        <f t="shared" si="2"/>
        <v>-9.5999999999999905E-4</v>
      </c>
      <c r="R112" s="28">
        <f t="shared" si="3"/>
        <v>-9.5999999999999905E-4</v>
      </c>
      <c r="S112" s="28">
        <f t="shared" si="4"/>
        <v>-9.5999999999999905E-4</v>
      </c>
      <c r="U112" s="28">
        <f t="shared" si="5"/>
        <v>4.9600000000000043E-3</v>
      </c>
      <c r="V112" s="28">
        <f t="shared" si="6"/>
        <v>4.9600000000000043E-3</v>
      </c>
      <c r="W112" s="28">
        <f t="shared" si="7"/>
        <v>4.9600000000000043E-3</v>
      </c>
      <c r="Y112" s="28">
        <f t="shared" si="14"/>
        <v>5.9200000000000034E-3</v>
      </c>
      <c r="Z112" s="28">
        <f t="shared" si="14"/>
        <v>5.9200000000000034E-3</v>
      </c>
      <c r="AA112" s="28">
        <f t="shared" si="14"/>
        <v>5.9200000000000034E-3</v>
      </c>
      <c r="AC112" s="28">
        <f t="shared" si="15"/>
        <v>5.9200000000000034E-3</v>
      </c>
      <c r="AD112" s="28">
        <f t="shared" si="15"/>
        <v>5.9200000000000034E-3</v>
      </c>
      <c r="AE112" s="28">
        <f t="shared" si="15"/>
        <v>5.9200000000000034E-3</v>
      </c>
      <c r="AG112" s="26">
        <f t="shared" si="16"/>
        <v>5.9200000000000034E-3</v>
      </c>
      <c r="AH112" s="26">
        <f t="shared" si="16"/>
        <v>5.9200000000000034E-3</v>
      </c>
      <c r="AI112" s="26">
        <f t="shared" si="16"/>
        <v>5.9200000000000034E-3</v>
      </c>
    </row>
    <row r="113" spans="11:35" x14ac:dyDescent="0.3">
      <c r="K113" s="26">
        <f t="shared" si="17"/>
        <v>-2.1599999999999998E-2</v>
      </c>
      <c r="M113" s="28">
        <f t="shared" si="11"/>
        <v>5.1759999999999994E-2</v>
      </c>
      <c r="N113" s="28">
        <f t="shared" si="12"/>
        <v>5.1759999999999994E-2</v>
      </c>
      <c r="O113" s="28">
        <f t="shared" si="13"/>
        <v>5.1759999999999994E-2</v>
      </c>
      <c r="Q113" s="28">
        <f t="shared" si="2"/>
        <v>-4.0799999999999968E-3</v>
      </c>
      <c r="R113" s="28">
        <f t="shared" si="3"/>
        <v>-4.0799999999999968E-3</v>
      </c>
      <c r="S113" s="28">
        <f t="shared" si="4"/>
        <v>-4.0799999999999968E-3</v>
      </c>
      <c r="U113" s="28">
        <f t="shared" si="5"/>
        <v>-9.19999999999992E-4</v>
      </c>
      <c r="V113" s="28">
        <f t="shared" si="6"/>
        <v>-9.19999999999992E-4</v>
      </c>
      <c r="W113" s="28">
        <f t="shared" si="7"/>
        <v>-9.19999999999992E-4</v>
      </c>
      <c r="Y113" s="28">
        <f t="shared" si="14"/>
        <v>3.1600000000000048E-3</v>
      </c>
      <c r="Z113" s="28">
        <f t="shared" si="14"/>
        <v>3.1600000000000048E-3</v>
      </c>
      <c r="AA113" s="28">
        <f t="shared" si="14"/>
        <v>3.1600000000000048E-3</v>
      </c>
      <c r="AC113" s="28">
        <f t="shared" si="15"/>
        <v>4.0799999999999968E-3</v>
      </c>
      <c r="AD113" s="28">
        <f t="shared" si="15"/>
        <v>4.0799999999999968E-3</v>
      </c>
      <c r="AE113" s="28">
        <f t="shared" si="15"/>
        <v>4.0799999999999968E-3</v>
      </c>
      <c r="AG113" s="26">
        <f t="shared" si="16"/>
        <v>3.1600000000000048E-3</v>
      </c>
      <c r="AH113" s="26">
        <f t="shared" si="16"/>
        <v>3.1600000000000048E-3</v>
      </c>
      <c r="AI113" s="26">
        <f t="shared" si="16"/>
        <v>3.1600000000000048E-3</v>
      </c>
    </row>
    <row r="114" spans="11:35" x14ac:dyDescent="0.3">
      <c r="K114" s="26">
        <f t="shared" si="17"/>
        <v>-2.3999999999999997E-2</v>
      </c>
      <c r="M114" s="28">
        <f t="shared" si="11"/>
        <v>5.439999999999999E-2</v>
      </c>
      <c r="N114" s="28">
        <f t="shared" si="12"/>
        <v>5.439999999999999E-2</v>
      </c>
      <c r="O114" s="28">
        <f t="shared" si="13"/>
        <v>5.439999999999999E-2</v>
      </c>
      <c r="Q114" s="28">
        <f t="shared" si="2"/>
        <v>-7.1999999999999981E-3</v>
      </c>
      <c r="R114" s="28">
        <f t="shared" si="3"/>
        <v>-7.1999999999999981E-3</v>
      </c>
      <c r="S114" s="28">
        <f t="shared" si="4"/>
        <v>-7.1999999999999981E-3</v>
      </c>
      <c r="U114" s="28">
        <f t="shared" si="5"/>
        <v>-6.7999999999999883E-3</v>
      </c>
      <c r="V114" s="28">
        <f t="shared" si="6"/>
        <v>-6.7999999999999883E-3</v>
      </c>
      <c r="W114" s="28">
        <f t="shared" si="7"/>
        <v>-6.7999999999999883E-3</v>
      </c>
      <c r="Y114" s="28">
        <f t="shared" si="14"/>
        <v>4.0000000000000972E-4</v>
      </c>
      <c r="Z114" s="28">
        <f t="shared" si="14"/>
        <v>4.0000000000000972E-4</v>
      </c>
      <c r="AA114" s="28">
        <f t="shared" si="14"/>
        <v>4.0000000000000972E-4</v>
      </c>
      <c r="AC114" s="28">
        <f t="shared" si="15"/>
        <v>7.1999999999999981E-3</v>
      </c>
      <c r="AD114" s="28">
        <f t="shared" si="15"/>
        <v>7.1999999999999981E-3</v>
      </c>
      <c r="AE114" s="28">
        <f t="shared" si="15"/>
        <v>7.1999999999999981E-3</v>
      </c>
      <c r="AG114" s="26">
        <f t="shared" si="16"/>
        <v>4.0000000000000972E-4</v>
      </c>
      <c r="AH114" s="26">
        <f t="shared" si="16"/>
        <v>4.0000000000000972E-4</v>
      </c>
      <c r="AI114" s="26">
        <f t="shared" si="16"/>
        <v>4.0000000000000972E-4</v>
      </c>
    </row>
    <row r="115" spans="11:35" x14ac:dyDescent="0.3">
      <c r="K115" s="26">
        <f t="shared" si="17"/>
        <v>-2.6399999999999996E-2</v>
      </c>
      <c r="M115" s="28">
        <f t="shared" si="11"/>
        <v>5.7039999999999993E-2</v>
      </c>
      <c r="N115" s="28">
        <f t="shared" si="12"/>
        <v>5.7039999999999993E-2</v>
      </c>
      <c r="O115" s="28">
        <f t="shared" si="13"/>
        <v>5.7039999999999993E-2</v>
      </c>
      <c r="Q115" s="28">
        <f t="shared" si="2"/>
        <v>-1.0319999999999996E-2</v>
      </c>
      <c r="R115" s="28">
        <f t="shared" si="3"/>
        <v>-1.0319999999999996E-2</v>
      </c>
      <c r="S115" s="28">
        <f t="shared" si="4"/>
        <v>-1.0319999999999996E-2</v>
      </c>
      <c r="U115" s="28">
        <f t="shared" si="5"/>
        <v>-1.2679999999999992E-2</v>
      </c>
      <c r="V115" s="28">
        <f t="shared" si="6"/>
        <v>-1.2679999999999992E-2</v>
      </c>
      <c r="W115" s="28">
        <f t="shared" si="7"/>
        <v>-1.2679999999999992E-2</v>
      </c>
      <c r="Y115" s="28">
        <f t="shared" si="14"/>
        <v>-2.3599999999999958E-3</v>
      </c>
      <c r="Z115" s="28">
        <f t="shared" si="14"/>
        <v>-2.3599999999999958E-3</v>
      </c>
      <c r="AA115" s="28">
        <f t="shared" si="14"/>
        <v>-2.3599999999999958E-3</v>
      </c>
      <c r="AC115" s="28">
        <f t="shared" si="15"/>
        <v>1.0319999999999996E-2</v>
      </c>
      <c r="AD115" s="28">
        <f t="shared" si="15"/>
        <v>1.0319999999999996E-2</v>
      </c>
      <c r="AE115" s="28">
        <f t="shared" si="15"/>
        <v>1.0319999999999996E-2</v>
      </c>
      <c r="AG115" s="26">
        <f t="shared" si="16"/>
        <v>-2.3599999999999958E-3</v>
      </c>
      <c r="AH115" s="26">
        <f t="shared" si="16"/>
        <v>-2.3599999999999958E-3</v>
      </c>
      <c r="AI115" s="26">
        <f t="shared" si="16"/>
        <v>-2.3599999999999958E-3</v>
      </c>
    </row>
    <row r="116" spans="11:35" x14ac:dyDescent="0.3">
      <c r="K116" s="26">
        <f t="shared" si="17"/>
        <v>-2.8799999999999996E-2</v>
      </c>
      <c r="M116" s="28">
        <f t="shared" si="11"/>
        <v>5.9679999999999997E-2</v>
      </c>
      <c r="N116" s="28">
        <f t="shared" si="12"/>
        <v>5.9679999999999997E-2</v>
      </c>
      <c r="O116" s="28">
        <f t="shared" si="13"/>
        <v>5.9679999999999997E-2</v>
      </c>
      <c r="Q116" s="28">
        <f t="shared" si="2"/>
        <v>-1.3439999999999994E-2</v>
      </c>
      <c r="R116" s="28">
        <f t="shared" si="3"/>
        <v>-1.3439999999999994E-2</v>
      </c>
      <c r="S116" s="28">
        <f t="shared" si="4"/>
        <v>-1.3439999999999994E-2</v>
      </c>
      <c r="U116" s="28">
        <f t="shared" si="5"/>
        <v>-1.8559999999999979E-2</v>
      </c>
      <c r="V116" s="28">
        <f t="shared" si="6"/>
        <v>-1.8559999999999979E-2</v>
      </c>
      <c r="W116" s="28">
        <f t="shared" si="7"/>
        <v>-1.8559999999999979E-2</v>
      </c>
      <c r="Y116" s="28">
        <f t="shared" si="14"/>
        <v>-5.1199999999999857E-3</v>
      </c>
      <c r="Z116" s="28">
        <f t="shared" si="14"/>
        <v>-5.1199999999999857E-3</v>
      </c>
      <c r="AA116" s="28">
        <f t="shared" si="14"/>
        <v>-5.1199999999999857E-3</v>
      </c>
      <c r="AC116" s="28">
        <f t="shared" si="15"/>
        <v>1.3439999999999994E-2</v>
      </c>
      <c r="AD116" s="28">
        <f t="shared" si="15"/>
        <v>1.3439999999999994E-2</v>
      </c>
      <c r="AE116" s="28">
        <f t="shared" si="15"/>
        <v>1.3439999999999994E-2</v>
      </c>
      <c r="AG116" s="26">
        <f t="shared" si="16"/>
        <v>-5.1199999999999857E-3</v>
      </c>
      <c r="AH116" s="26">
        <f t="shared" si="16"/>
        <v>-5.1199999999999857E-3</v>
      </c>
      <c r="AI116" s="26">
        <f t="shared" si="16"/>
        <v>-5.1199999999999857E-3</v>
      </c>
    </row>
    <row r="119" spans="11:35" x14ac:dyDescent="0.3">
      <c r="K119" t="s">
        <v>33</v>
      </c>
      <c r="L119" s="25">
        <v>2.3999999999999998E-3</v>
      </c>
    </row>
    <row r="121" spans="11:35" x14ac:dyDescent="0.3">
      <c r="L121" t="s">
        <v>34</v>
      </c>
    </row>
    <row r="122" spans="11:35" x14ac:dyDescent="0.3">
      <c r="L122" t="s">
        <v>43</v>
      </c>
      <c r="M122" t="s">
        <v>44</v>
      </c>
      <c r="O122" t="s">
        <v>43</v>
      </c>
      <c r="P122" t="s">
        <v>44</v>
      </c>
      <c r="R122" t="s">
        <v>43</v>
      </c>
      <c r="S122" t="s">
        <v>44</v>
      </c>
    </row>
    <row r="123" spans="11:35" x14ac:dyDescent="0.3">
      <c r="L123" s="26">
        <f>D50</f>
        <v>0</v>
      </c>
      <c r="M123">
        <v>-0.1</v>
      </c>
      <c r="O123">
        <v>-0.02</v>
      </c>
      <c r="P123" s="26">
        <f>M124</f>
        <v>2.8000000000000001E-2</v>
      </c>
      <c r="R123" s="26">
        <f>L123</f>
        <v>0</v>
      </c>
      <c r="S123" s="26">
        <f>P124</f>
        <v>2.8000000000000001E-2</v>
      </c>
    </row>
    <row r="124" spans="11:35" x14ac:dyDescent="0.3">
      <c r="L124" s="26">
        <f>L123</f>
        <v>0</v>
      </c>
      <c r="M124" s="26">
        <f>D53</f>
        <v>2.8000000000000001E-2</v>
      </c>
      <c r="O124" s="26">
        <f>L123</f>
        <v>0</v>
      </c>
      <c r="P124" s="26">
        <f>P123</f>
        <v>2.8000000000000001E-2</v>
      </c>
      <c r="R124" s="26">
        <f>L124</f>
        <v>0</v>
      </c>
      <c r="S124" s="26">
        <f>S123</f>
        <v>2.8000000000000001E-2</v>
      </c>
    </row>
    <row r="127" spans="11:35" x14ac:dyDescent="0.3">
      <c r="L127" t="s">
        <v>35</v>
      </c>
    </row>
    <row r="128" spans="11:35" x14ac:dyDescent="0.3">
      <c r="L128" t="s">
        <v>43</v>
      </c>
      <c r="M128" t="s">
        <v>44</v>
      </c>
      <c r="O128" t="s">
        <v>43</v>
      </c>
      <c r="P128" t="s">
        <v>44</v>
      </c>
      <c r="R128" t="s">
        <v>43</v>
      </c>
      <c r="S128" t="s">
        <v>44</v>
      </c>
    </row>
    <row r="129" spans="12:19" x14ac:dyDescent="0.3">
      <c r="L129" s="26">
        <f>G50</f>
        <v>0</v>
      </c>
      <c r="M129">
        <f>M123</f>
        <v>-0.1</v>
      </c>
      <c r="O129">
        <f>O123</f>
        <v>-0.02</v>
      </c>
      <c r="P129" s="26">
        <f>M130</f>
        <v>2.8000000000000001E-2</v>
      </c>
      <c r="R129" s="26">
        <f>L129</f>
        <v>0</v>
      </c>
      <c r="S129" s="26">
        <f>P130</f>
        <v>2.8000000000000001E-2</v>
      </c>
    </row>
    <row r="130" spans="12:19" x14ac:dyDescent="0.3">
      <c r="L130" s="26">
        <f>L129</f>
        <v>0</v>
      </c>
      <c r="M130" s="26">
        <f>G53</f>
        <v>2.8000000000000001E-2</v>
      </c>
      <c r="O130" s="26">
        <f>L130</f>
        <v>0</v>
      </c>
      <c r="P130" s="26">
        <f>M130</f>
        <v>2.8000000000000001E-2</v>
      </c>
      <c r="R130" s="26">
        <f>L130</f>
        <v>0</v>
      </c>
      <c r="S130" s="26">
        <f>S129</f>
        <v>2.8000000000000001E-2</v>
      </c>
    </row>
    <row r="133" spans="12:19" x14ac:dyDescent="0.3">
      <c r="L133" t="s">
        <v>36</v>
      </c>
    </row>
    <row r="134" spans="12:19" x14ac:dyDescent="0.3">
      <c r="L134" t="s">
        <v>43</v>
      </c>
      <c r="M134" t="s">
        <v>44</v>
      </c>
      <c r="O134" t="s">
        <v>43</v>
      </c>
      <c r="P134" t="s">
        <v>44</v>
      </c>
      <c r="R134" t="s">
        <v>43</v>
      </c>
      <c r="S134" t="s">
        <v>44</v>
      </c>
    </row>
    <row r="135" spans="12:19" x14ac:dyDescent="0.3">
      <c r="L135" s="26">
        <f>I50</f>
        <v>0</v>
      </c>
      <c r="M135">
        <f>M129</f>
        <v>-0.1</v>
      </c>
      <c r="O135">
        <f>O129</f>
        <v>-0.02</v>
      </c>
      <c r="P135" s="26">
        <f>M136</f>
        <v>2.8000000000000001E-2</v>
      </c>
      <c r="R135" s="26">
        <f>L135</f>
        <v>0</v>
      </c>
      <c r="S135" s="26">
        <f>P136</f>
        <v>2.8000000000000001E-2</v>
      </c>
    </row>
    <row r="136" spans="12:19" x14ac:dyDescent="0.3">
      <c r="L136" s="26">
        <f>L135</f>
        <v>0</v>
      </c>
      <c r="M136" s="26">
        <f>I53</f>
        <v>2.8000000000000001E-2</v>
      </c>
      <c r="O136" s="26">
        <f>L136</f>
        <v>0</v>
      </c>
      <c r="P136" s="26">
        <f>M136</f>
        <v>2.8000000000000001E-2</v>
      </c>
      <c r="R136" s="26">
        <f>L136</f>
        <v>0</v>
      </c>
      <c r="S136" s="26">
        <f>S135</f>
        <v>2.8000000000000001E-2</v>
      </c>
    </row>
    <row r="140" spans="12:19" x14ac:dyDescent="0.3">
      <c r="L140" t="s">
        <v>34</v>
      </c>
    </row>
    <row r="141" spans="12:19" x14ac:dyDescent="0.3">
      <c r="L141" t="s">
        <v>43</v>
      </c>
      <c r="M141" t="s">
        <v>44</v>
      </c>
      <c r="O141" t="s">
        <v>43</v>
      </c>
      <c r="P141" t="s">
        <v>44</v>
      </c>
      <c r="R141" t="s">
        <v>43</v>
      </c>
      <c r="S141" t="s">
        <v>44</v>
      </c>
    </row>
    <row r="142" spans="12:19" x14ac:dyDescent="0.3">
      <c r="L142" s="26">
        <f>L123</f>
        <v>0</v>
      </c>
      <c r="M142">
        <v>0</v>
      </c>
      <c r="O142">
        <v>-0.02</v>
      </c>
      <c r="P142" s="26">
        <f>M143</f>
        <v>2.4E-2</v>
      </c>
      <c r="R142" s="26">
        <f>L142</f>
        <v>0</v>
      </c>
      <c r="S142" s="26">
        <f>P143</f>
        <v>2.4E-2</v>
      </c>
    </row>
    <row r="143" spans="12:19" x14ac:dyDescent="0.3">
      <c r="L143" s="26">
        <f>-L124</f>
        <v>0</v>
      </c>
      <c r="M143" s="26">
        <f>D54</f>
        <v>2.4E-2</v>
      </c>
      <c r="O143" s="26">
        <f>L142</f>
        <v>0</v>
      </c>
      <c r="P143" s="26">
        <f>P142</f>
        <v>2.4E-2</v>
      </c>
      <c r="R143" s="26">
        <f>L143</f>
        <v>0</v>
      </c>
      <c r="S143" s="26">
        <f>S142</f>
        <v>2.4E-2</v>
      </c>
    </row>
    <row r="146" spans="12:19" x14ac:dyDescent="0.3">
      <c r="L146" t="s">
        <v>35</v>
      </c>
    </row>
    <row r="147" spans="12:19" x14ac:dyDescent="0.3">
      <c r="L147" t="s">
        <v>43</v>
      </c>
      <c r="M147" t="s">
        <v>44</v>
      </c>
      <c r="O147" t="s">
        <v>43</v>
      </c>
      <c r="P147" t="s">
        <v>44</v>
      </c>
      <c r="R147" t="s">
        <v>43</v>
      </c>
      <c r="S147" t="s">
        <v>44</v>
      </c>
    </row>
    <row r="148" spans="12:19" x14ac:dyDescent="0.3">
      <c r="L148" s="26">
        <f>L129</f>
        <v>0</v>
      </c>
      <c r="M148">
        <f>M142</f>
        <v>0</v>
      </c>
      <c r="O148">
        <v>-0.02</v>
      </c>
      <c r="P148" s="26">
        <f>M149</f>
        <v>2.4E-2</v>
      </c>
      <c r="R148" s="26">
        <f>L148</f>
        <v>0</v>
      </c>
      <c r="S148" s="26">
        <f>P149</f>
        <v>2.4E-2</v>
      </c>
    </row>
    <row r="149" spans="12:19" x14ac:dyDescent="0.3">
      <c r="L149" s="26">
        <f>L148</f>
        <v>0</v>
      </c>
      <c r="M149" s="26">
        <f>G54</f>
        <v>2.4E-2</v>
      </c>
      <c r="O149" s="26">
        <f>L148</f>
        <v>0</v>
      </c>
      <c r="P149" s="26">
        <f>P148</f>
        <v>2.4E-2</v>
      </c>
      <c r="R149" s="26">
        <f>L149</f>
        <v>0</v>
      </c>
      <c r="S149" s="26">
        <f>S148</f>
        <v>2.4E-2</v>
      </c>
    </row>
    <row r="152" spans="12:19" x14ac:dyDescent="0.3">
      <c r="L152" t="s">
        <v>36</v>
      </c>
    </row>
    <row r="153" spans="12:19" x14ac:dyDescent="0.3">
      <c r="L153" t="s">
        <v>43</v>
      </c>
      <c r="M153" t="s">
        <v>44</v>
      </c>
      <c r="O153" t="s">
        <v>43</v>
      </c>
      <c r="P153" t="s">
        <v>44</v>
      </c>
      <c r="R153" t="s">
        <v>43</v>
      </c>
      <c r="S153" t="s">
        <v>44</v>
      </c>
    </row>
    <row r="154" spans="12:19" x14ac:dyDescent="0.3">
      <c r="L154" s="26">
        <f>I50</f>
        <v>0</v>
      </c>
      <c r="M154">
        <f>M148</f>
        <v>0</v>
      </c>
      <c r="O154">
        <v>-0.02</v>
      </c>
      <c r="P154" s="26">
        <f>M155</f>
        <v>2.4E-2</v>
      </c>
      <c r="R154" s="26">
        <f>L154</f>
        <v>0</v>
      </c>
      <c r="S154" s="26">
        <f>P155</f>
        <v>2.4E-2</v>
      </c>
    </row>
    <row r="155" spans="12:19" x14ac:dyDescent="0.3">
      <c r="L155" s="26">
        <f>L154</f>
        <v>0</v>
      </c>
      <c r="M155" s="26">
        <f>I54</f>
        <v>2.4E-2</v>
      </c>
      <c r="O155" s="26">
        <f>L154</f>
        <v>0</v>
      </c>
      <c r="P155" s="26">
        <f>P154</f>
        <v>2.4E-2</v>
      </c>
      <c r="R155" s="26">
        <f>L155</f>
        <v>0</v>
      </c>
      <c r="S155" s="26">
        <f>S154</f>
        <v>2.4E-2</v>
      </c>
    </row>
  </sheetData>
  <protectedRanges>
    <protectedRange sqref="I12:I13" name="Range4"/>
    <protectedRange sqref="I9:I10" name="Range3"/>
    <protectedRange sqref="G12:G13" name="Range2"/>
    <protectedRange sqref="G9:G10" name="Range1"/>
  </protectedRanges>
  <pageMargins left="0.7" right="0.7" top="0.75" bottom="0.75" header="0.3" footer="0.3"/>
  <pageSetup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Equation.DSMT4" shapeId="6145" r:id="rId4">
          <objectPr defaultSize="0" autoPict="0" r:id="rId5">
            <anchor moveWithCells="1" siz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0</xdr:colOff>
                <xdr:row>38</xdr:row>
                <xdr:rowOff>0</xdr:rowOff>
              </to>
            </anchor>
          </objectPr>
        </oleObject>
      </mc:Choice>
      <mc:Fallback>
        <oleObject progId="Equation.DSMT4" shapeId="6145" r:id="rId4"/>
      </mc:Fallback>
    </mc:AlternateContent>
    <mc:AlternateContent xmlns:mc="http://schemas.openxmlformats.org/markup-compatibility/2006">
      <mc:Choice Requires="x14">
        <oleObject progId="Equation.DSMT4" shapeId="6146" r:id="rId6">
          <objectPr defaultSize="0" autoPict="0" r:id="rId7">
            <anchor moveWithCells="1" sizeWithCells="1">
              <from>
                <xdr:col>0</xdr:col>
                <xdr:colOff>0</xdr:colOff>
                <xdr:row>34</xdr:row>
                <xdr:rowOff>114300</xdr:rowOff>
              </from>
              <to>
                <xdr:col>0</xdr:col>
                <xdr:colOff>0</xdr:colOff>
                <xdr:row>38</xdr:row>
                <xdr:rowOff>0</xdr:rowOff>
              </to>
            </anchor>
          </objectPr>
        </oleObject>
      </mc:Choice>
      <mc:Fallback>
        <oleObject progId="Equation.DSMT4" shapeId="6146" r:id="rId6"/>
      </mc:Fallback>
    </mc:AlternateContent>
    <mc:AlternateContent xmlns:mc="http://schemas.openxmlformats.org/markup-compatibility/2006">
      <mc:Choice Requires="x14">
        <oleObject progId="Equation.DSMT4" shapeId="6147" r:id="rId8">
          <objectPr defaultSize="0" autoPict="0" r:id="rId9">
            <anchor moveWithCells="1" sizeWithCells="1">
              <from>
                <xdr:col>0</xdr:col>
                <xdr:colOff>0</xdr:colOff>
                <xdr:row>67</xdr:row>
                <xdr:rowOff>22860</xdr:rowOff>
              </from>
              <to>
                <xdr:col>0</xdr:col>
                <xdr:colOff>0</xdr:colOff>
                <xdr:row>68</xdr:row>
                <xdr:rowOff>30480</xdr:rowOff>
              </to>
            </anchor>
          </objectPr>
        </oleObject>
      </mc:Choice>
      <mc:Fallback>
        <oleObject progId="Equation.DSMT4" shapeId="6147" r:id="rId8"/>
      </mc:Fallback>
    </mc:AlternateContent>
    <mc:AlternateContent xmlns:mc="http://schemas.openxmlformats.org/markup-compatibility/2006">
      <mc:Choice Requires="x14">
        <oleObject progId="Equation.DSMT4" shapeId="6148" r:id="rId10">
          <objectPr defaultSize="0" autoPict="0" r:id="rId11">
            <anchor moveWithCells="1" siz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0</xdr:colOff>
                <xdr:row>68</xdr:row>
                <xdr:rowOff>60960</xdr:rowOff>
              </to>
            </anchor>
          </objectPr>
        </oleObject>
      </mc:Choice>
      <mc:Fallback>
        <oleObject progId="Equation.DSMT4" shapeId="6148" r:id="rId10"/>
      </mc:Fallback>
    </mc:AlternateContent>
    <mc:AlternateContent xmlns:mc="http://schemas.openxmlformats.org/markup-compatibility/2006">
      <mc:Choice Requires="x14">
        <oleObject progId="Equation.DSMT4" shapeId="6149" r:id="rId12">
          <objectPr defaultSize="0" autoPict="0" r:id="rId13">
            <anchor moveWithCells="1" sizeWithCells="1">
              <from>
                <xdr:col>0</xdr:col>
                <xdr:colOff>0</xdr:colOff>
                <xdr:row>67</xdr:row>
                <xdr:rowOff>38100</xdr:rowOff>
              </from>
              <to>
                <xdr:col>0</xdr:col>
                <xdr:colOff>0</xdr:colOff>
                <xdr:row>68</xdr:row>
                <xdr:rowOff>60960</xdr:rowOff>
              </to>
            </anchor>
          </objectPr>
        </oleObject>
      </mc:Choice>
      <mc:Fallback>
        <oleObject progId="Equation.DSMT4" shapeId="6149" r:id="rId12"/>
      </mc:Fallback>
    </mc:AlternateContent>
    <mc:AlternateContent xmlns:mc="http://schemas.openxmlformats.org/markup-compatibility/2006">
      <mc:Choice Requires="x14">
        <oleObject progId="Equation.DSMT4" shapeId="6150" r:id="rId14">
          <objectPr defaultSize="0" autoPict="0" r:id="rId9">
            <anchor moveWithCells="1" sizeWithCells="1">
              <from>
                <xdr:col>0</xdr:col>
                <xdr:colOff>0</xdr:colOff>
                <xdr:row>67</xdr:row>
                <xdr:rowOff>7620</xdr:rowOff>
              </from>
              <to>
                <xdr:col>0</xdr:col>
                <xdr:colOff>0</xdr:colOff>
                <xdr:row>68</xdr:row>
                <xdr:rowOff>22860</xdr:rowOff>
              </to>
            </anchor>
          </objectPr>
        </oleObject>
      </mc:Choice>
      <mc:Fallback>
        <oleObject progId="Equation.DSMT4" shapeId="6150" r:id="rId14"/>
      </mc:Fallback>
    </mc:AlternateContent>
    <mc:AlternateContent xmlns:mc="http://schemas.openxmlformats.org/markup-compatibility/2006">
      <mc:Choice Requires="x14">
        <oleObject progId="Equation.DSMT4" shapeId="6151" r:id="rId15">
          <objectPr defaultSize="0" autoPict="0" r:id="rId11">
            <anchor moveWithCells="1" sizeWithCells="1">
              <from>
                <xdr:col>0</xdr:col>
                <xdr:colOff>0</xdr:colOff>
                <xdr:row>67</xdr:row>
                <xdr:rowOff>0</xdr:rowOff>
              </from>
              <to>
                <xdr:col>0</xdr:col>
                <xdr:colOff>0</xdr:colOff>
                <xdr:row>68</xdr:row>
                <xdr:rowOff>60960</xdr:rowOff>
              </to>
            </anchor>
          </objectPr>
        </oleObject>
      </mc:Choice>
      <mc:Fallback>
        <oleObject progId="Equation.DSMT4" shapeId="6151" r:id="rId15"/>
      </mc:Fallback>
    </mc:AlternateContent>
    <mc:AlternateContent xmlns:mc="http://schemas.openxmlformats.org/markup-compatibility/2006">
      <mc:Choice Requires="x14">
        <oleObject progId="Equation.DSMT4" shapeId="6152" r:id="rId16">
          <objectPr defaultSize="0" autoPict="0" r:id="rId13">
            <anchor moveWithCells="1" sizeWithCells="1">
              <from>
                <xdr:col>0</xdr:col>
                <xdr:colOff>0</xdr:colOff>
                <xdr:row>67</xdr:row>
                <xdr:rowOff>38100</xdr:rowOff>
              </from>
              <to>
                <xdr:col>0</xdr:col>
                <xdr:colOff>0</xdr:colOff>
                <xdr:row>68</xdr:row>
                <xdr:rowOff>60960</xdr:rowOff>
              </to>
            </anchor>
          </objectPr>
        </oleObject>
      </mc:Choice>
      <mc:Fallback>
        <oleObject progId="Equation.DSMT4" shapeId="6152" r:id="rId16"/>
      </mc:Fallback>
    </mc:AlternateContent>
    <mc:AlternateContent xmlns:mc="http://schemas.openxmlformats.org/markup-compatibility/2006">
      <mc:Choice Requires="x14">
        <oleObject progId="Equation.DSMT4" shapeId="6153" r:id="rId17">
          <objectPr defaultSize="0" autoPict="0" r:id="rId13">
            <anchor moveWithCells="1" sizeWithCells="1">
              <from>
                <xdr:col>1</xdr:col>
                <xdr:colOff>723900</xdr:colOff>
                <xdr:row>56</xdr:row>
                <xdr:rowOff>0</xdr:rowOff>
              </from>
              <to>
                <xdr:col>3</xdr:col>
                <xdr:colOff>83820</xdr:colOff>
                <xdr:row>56</xdr:row>
                <xdr:rowOff>0</xdr:rowOff>
              </to>
            </anchor>
          </objectPr>
        </oleObject>
      </mc:Choice>
      <mc:Fallback>
        <oleObject progId="Equation.DSMT4" shapeId="6153" r:id="rId17"/>
      </mc:Fallback>
    </mc:AlternateContent>
    <mc:AlternateContent xmlns:mc="http://schemas.openxmlformats.org/markup-compatibility/2006">
      <mc:Choice Requires="x14">
        <oleObject progId="Equation.DSMT4" shapeId="6154" r:id="rId18">
          <objectPr defaultSize="0" autoPict="0" r:id="rId9">
            <anchor moveWithCells="1" sizeWithCells="1">
              <from>
                <xdr:col>1</xdr:col>
                <xdr:colOff>76200</xdr:colOff>
                <xdr:row>56</xdr:row>
                <xdr:rowOff>0</xdr:rowOff>
              </from>
              <to>
                <xdr:col>1</xdr:col>
                <xdr:colOff>190500</xdr:colOff>
                <xdr:row>56</xdr:row>
                <xdr:rowOff>0</xdr:rowOff>
              </to>
            </anchor>
          </objectPr>
        </oleObject>
      </mc:Choice>
      <mc:Fallback>
        <oleObject progId="Equation.DSMT4" shapeId="6154" r:id="rId18"/>
      </mc:Fallback>
    </mc:AlternateContent>
    <mc:AlternateContent xmlns:mc="http://schemas.openxmlformats.org/markup-compatibility/2006">
      <mc:Choice Requires="x14">
        <oleObject progId="Equation.DSMT4" shapeId="6155" r:id="rId19">
          <objectPr defaultSize="0" autoPict="0" r:id="rId11">
            <anchor moveWithCells="1" sizeWithCells="1">
              <from>
                <xdr:col>1</xdr:col>
                <xdr:colOff>731520</xdr:colOff>
                <xdr:row>56</xdr:row>
                <xdr:rowOff>0</xdr:rowOff>
              </from>
              <to>
                <xdr:col>2</xdr:col>
                <xdr:colOff>289560</xdr:colOff>
                <xdr:row>56</xdr:row>
                <xdr:rowOff>0</xdr:rowOff>
              </to>
            </anchor>
          </objectPr>
        </oleObject>
      </mc:Choice>
      <mc:Fallback>
        <oleObject progId="Equation.DSMT4" shapeId="6155" r:id="rId19"/>
      </mc:Fallback>
    </mc:AlternateContent>
    <mc:AlternateContent xmlns:mc="http://schemas.openxmlformats.org/markup-compatibility/2006">
      <mc:Choice Requires="x14">
        <oleObject progId="Equation.DSMT4" shapeId="6156" r:id="rId20">
          <objectPr defaultSize="0" autoPict="0" r:id="rId9">
            <anchor moveWithCells="1" sizeWithCells="1">
              <from>
                <xdr:col>0</xdr:col>
                <xdr:colOff>0</xdr:colOff>
                <xdr:row>67</xdr:row>
                <xdr:rowOff>7620</xdr:rowOff>
              </from>
              <to>
                <xdr:col>0</xdr:col>
                <xdr:colOff>0</xdr:colOff>
                <xdr:row>68</xdr:row>
                <xdr:rowOff>22860</xdr:rowOff>
              </to>
            </anchor>
          </objectPr>
        </oleObject>
      </mc:Choice>
      <mc:Fallback>
        <oleObject progId="Equation.DSMT4" shapeId="6156" r:id="rId20"/>
      </mc:Fallback>
    </mc:AlternateContent>
    <mc:AlternateContent xmlns:mc="http://schemas.openxmlformats.org/markup-compatibility/2006">
      <mc:Choice Requires="x14">
        <oleObject progId="Equation.DSMT4" shapeId="6157" r:id="rId21">
          <objectPr defaultSize="0" autoPict="0" r:id="rId22">
            <anchor moveWithCells="1" sizeWithCells="1">
              <from>
                <xdr:col>1</xdr:col>
                <xdr:colOff>1600200</xdr:colOff>
                <xdr:row>35</xdr:row>
                <xdr:rowOff>182880</xdr:rowOff>
              </from>
              <to>
                <xdr:col>2</xdr:col>
                <xdr:colOff>251460</xdr:colOff>
                <xdr:row>37</xdr:row>
                <xdr:rowOff>30480</xdr:rowOff>
              </to>
            </anchor>
          </objectPr>
        </oleObject>
      </mc:Choice>
      <mc:Fallback>
        <oleObject progId="Equation.DSMT4" shapeId="6157" r:id="rId21"/>
      </mc:Fallback>
    </mc:AlternateContent>
    <mc:AlternateContent xmlns:mc="http://schemas.openxmlformats.org/markup-compatibility/2006">
      <mc:Choice Requires="x14">
        <oleObject progId="Equation.DSMT4" shapeId="6158" r:id="rId23">
          <objectPr defaultSize="0" autoPict="0" r:id="rId24">
            <anchor moveWithCells="1" sizeWithCells="1">
              <from>
                <xdr:col>1</xdr:col>
                <xdr:colOff>1584960</xdr:colOff>
                <xdr:row>37</xdr:row>
                <xdr:rowOff>0</xdr:rowOff>
              </from>
              <to>
                <xdr:col>2</xdr:col>
                <xdr:colOff>708660</xdr:colOff>
                <xdr:row>38</xdr:row>
                <xdr:rowOff>38100</xdr:rowOff>
              </to>
            </anchor>
          </objectPr>
        </oleObject>
      </mc:Choice>
      <mc:Fallback>
        <oleObject progId="Equation.DSMT4" shapeId="6158" r:id="rId23"/>
      </mc:Fallback>
    </mc:AlternateContent>
    <mc:AlternateContent xmlns:mc="http://schemas.openxmlformats.org/markup-compatibility/2006">
      <mc:Choice Requires="x14">
        <oleObject progId="Equation.DSMT4" shapeId="6159" r:id="rId25">
          <objectPr defaultSize="0" autoPict="0" r:id="rId26">
            <anchor moveWithCells="1" sizeWithCells="1">
              <from>
                <xdr:col>1</xdr:col>
                <xdr:colOff>1699260</xdr:colOff>
                <xdr:row>38</xdr:row>
                <xdr:rowOff>22860</xdr:rowOff>
              </from>
              <to>
                <xdr:col>2</xdr:col>
                <xdr:colOff>769620</xdr:colOff>
                <xdr:row>39</xdr:row>
                <xdr:rowOff>68580</xdr:rowOff>
              </to>
            </anchor>
          </objectPr>
        </oleObject>
      </mc:Choice>
      <mc:Fallback>
        <oleObject progId="Equation.DSMT4" shapeId="6159" r:id="rId25"/>
      </mc:Fallback>
    </mc:AlternateContent>
    <mc:AlternateContent xmlns:mc="http://schemas.openxmlformats.org/markup-compatibility/2006">
      <mc:Choice Requires="x14">
        <oleObject progId="Equation.DSMT4" shapeId="6160" r:id="rId27">
          <objectPr defaultSize="0" autoPict="0" r:id="rId28">
            <anchor moveWithCells="1" sizeWithCells="1">
              <from>
                <xdr:col>1</xdr:col>
                <xdr:colOff>1783080</xdr:colOff>
                <xdr:row>39</xdr:row>
                <xdr:rowOff>30480</xdr:rowOff>
              </from>
              <to>
                <xdr:col>1</xdr:col>
                <xdr:colOff>2042160</xdr:colOff>
                <xdr:row>40</xdr:row>
                <xdr:rowOff>0</xdr:rowOff>
              </to>
            </anchor>
          </objectPr>
        </oleObject>
      </mc:Choice>
      <mc:Fallback>
        <oleObject progId="Equation.DSMT4" shapeId="6160" r:id="rId27"/>
      </mc:Fallback>
    </mc:AlternateContent>
    <mc:AlternateContent xmlns:mc="http://schemas.openxmlformats.org/markup-compatibility/2006">
      <mc:Choice Requires="x14">
        <oleObject progId="Equation.DSMT4" shapeId="6161" r:id="rId29">
          <objectPr defaultSize="0" autoPict="0" r:id="rId30">
            <anchor moveWithCells="1" sizeWithCells="1">
              <from>
                <xdr:col>1</xdr:col>
                <xdr:colOff>1973580</xdr:colOff>
                <xdr:row>68</xdr:row>
                <xdr:rowOff>30480</xdr:rowOff>
              </from>
              <to>
                <xdr:col>2</xdr:col>
                <xdr:colOff>685800</xdr:colOff>
                <xdr:row>70</xdr:row>
                <xdr:rowOff>76200</xdr:rowOff>
              </to>
            </anchor>
          </objectPr>
        </oleObject>
      </mc:Choice>
      <mc:Fallback>
        <oleObject progId="Equation.DSMT4" shapeId="6161" r:id="rId29"/>
      </mc:Fallback>
    </mc:AlternateContent>
    <mc:AlternateContent xmlns:mc="http://schemas.openxmlformats.org/markup-compatibility/2006">
      <mc:Choice Requires="x14">
        <oleObject progId="Equation.DSMT4" shapeId="6162" r:id="rId31">
          <objectPr defaultSize="0" autoPict="0" r:id="rId32">
            <anchor moveWithCells="1" sizeWithCells="1">
              <from>
                <xdr:col>1</xdr:col>
                <xdr:colOff>2049780</xdr:colOff>
                <xdr:row>71</xdr:row>
                <xdr:rowOff>60960</xdr:rowOff>
              </from>
              <to>
                <xdr:col>2</xdr:col>
                <xdr:colOff>754380</xdr:colOff>
                <xdr:row>73</xdr:row>
                <xdr:rowOff>60960</xdr:rowOff>
              </to>
            </anchor>
          </objectPr>
        </oleObject>
      </mc:Choice>
      <mc:Fallback>
        <oleObject progId="Equation.DSMT4" shapeId="6162" r:id="rId31"/>
      </mc:Fallback>
    </mc:AlternateContent>
    <mc:AlternateContent xmlns:mc="http://schemas.openxmlformats.org/markup-compatibility/2006">
      <mc:Choice Requires="x14">
        <oleObject progId="Equation.DSMT4" shapeId="6163" r:id="rId33">
          <objectPr defaultSize="0" autoPict="0" r:id="rId34">
            <anchor moveWithCells="1" sizeWithCells="1">
              <from>
                <xdr:col>5</xdr:col>
                <xdr:colOff>0</xdr:colOff>
                <xdr:row>69</xdr:row>
                <xdr:rowOff>22860</xdr:rowOff>
              </from>
              <to>
                <xdr:col>7</xdr:col>
                <xdr:colOff>365760</xdr:colOff>
                <xdr:row>71</xdr:row>
                <xdr:rowOff>152400</xdr:rowOff>
              </to>
            </anchor>
          </objectPr>
        </oleObject>
      </mc:Choice>
      <mc:Fallback>
        <oleObject progId="Equation.DSMT4" shapeId="6163" r:id="rId33"/>
      </mc:Fallback>
    </mc:AlternateContent>
    <mc:AlternateContent xmlns:mc="http://schemas.openxmlformats.org/markup-compatibility/2006">
      <mc:Choice Requires="x14">
        <oleObject progId="Equation.DSMT4" shapeId="6164" r:id="rId35">
          <objectPr defaultSize="0" autoPict="0" r:id="rId22">
            <anchor moveWithCells="1" sizeWithCells="1">
              <from>
                <xdr:col>1</xdr:col>
                <xdr:colOff>1600200</xdr:colOff>
                <xdr:row>42</xdr:row>
                <xdr:rowOff>182880</xdr:rowOff>
              </from>
              <to>
                <xdr:col>2</xdr:col>
                <xdr:colOff>251460</xdr:colOff>
                <xdr:row>44</xdr:row>
                <xdr:rowOff>30480</xdr:rowOff>
              </to>
            </anchor>
          </objectPr>
        </oleObject>
      </mc:Choice>
      <mc:Fallback>
        <oleObject progId="Equation.DSMT4" shapeId="6164" r:id="rId35"/>
      </mc:Fallback>
    </mc:AlternateContent>
    <mc:AlternateContent xmlns:mc="http://schemas.openxmlformats.org/markup-compatibility/2006">
      <mc:Choice Requires="x14">
        <oleObject progId="Equation.DSMT4" shapeId="6165" r:id="rId36">
          <objectPr defaultSize="0" autoPict="0" r:id="rId24">
            <anchor moveWithCells="1" sizeWithCells="1">
              <from>
                <xdr:col>1</xdr:col>
                <xdr:colOff>1584960</xdr:colOff>
                <xdr:row>44</xdr:row>
                <xdr:rowOff>0</xdr:rowOff>
              </from>
              <to>
                <xdr:col>2</xdr:col>
                <xdr:colOff>708660</xdr:colOff>
                <xdr:row>45</xdr:row>
                <xdr:rowOff>38100</xdr:rowOff>
              </to>
            </anchor>
          </objectPr>
        </oleObject>
      </mc:Choice>
      <mc:Fallback>
        <oleObject progId="Equation.DSMT4" shapeId="6165" r:id="rId36"/>
      </mc:Fallback>
    </mc:AlternateContent>
    <mc:AlternateContent xmlns:mc="http://schemas.openxmlformats.org/markup-compatibility/2006">
      <mc:Choice Requires="x14">
        <oleObject progId="Equation.DSMT4" shapeId="6166" r:id="rId37">
          <objectPr defaultSize="0" autoPict="0" r:id="rId26">
            <anchor moveWithCells="1" sizeWithCells="1">
              <from>
                <xdr:col>1</xdr:col>
                <xdr:colOff>1699260</xdr:colOff>
                <xdr:row>45</xdr:row>
                <xdr:rowOff>22860</xdr:rowOff>
              </from>
              <to>
                <xdr:col>2</xdr:col>
                <xdr:colOff>769620</xdr:colOff>
                <xdr:row>46</xdr:row>
                <xdr:rowOff>68580</xdr:rowOff>
              </to>
            </anchor>
          </objectPr>
        </oleObject>
      </mc:Choice>
      <mc:Fallback>
        <oleObject progId="Equation.DSMT4" shapeId="6166" r:id="rId37"/>
      </mc:Fallback>
    </mc:AlternateContent>
    <mc:AlternateContent xmlns:mc="http://schemas.openxmlformats.org/markup-compatibility/2006">
      <mc:Choice Requires="x14">
        <oleObject progId="Equation.DSMT4" shapeId="6167" r:id="rId38">
          <objectPr defaultSize="0" r:id="rId28">
            <anchor moveWithCells="1" sizeWithCells="1">
              <from>
                <xdr:col>1</xdr:col>
                <xdr:colOff>1783080</xdr:colOff>
                <xdr:row>46</xdr:row>
                <xdr:rowOff>30480</xdr:rowOff>
              </from>
              <to>
                <xdr:col>1</xdr:col>
                <xdr:colOff>2042160</xdr:colOff>
                <xdr:row>47</xdr:row>
                <xdr:rowOff>30480</xdr:rowOff>
              </to>
            </anchor>
          </objectPr>
        </oleObject>
      </mc:Choice>
      <mc:Fallback>
        <oleObject progId="Equation.DSMT4" shapeId="6167" r:id="rId3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STAGE Ia revamp NO num STDALONE</vt:lpstr>
      <vt:lpstr>STAGE Ia revamp NO numbers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Tanner</dc:creator>
  <cp:lastModifiedBy>Evan Tanner</cp:lastModifiedBy>
  <dcterms:created xsi:type="dcterms:W3CDTF">2013-11-30T03:59:16Z</dcterms:created>
  <dcterms:modified xsi:type="dcterms:W3CDTF">2015-05-31T12:27:49Z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-1677253401</vt:i4>
  </property>
  <property fmtid="{D5CDD505-2E9C-101B-9397-08002B2CF9AE}" pid="3" name="_NewReviewCycle">
    <vt:lpwstr/>
  </property>
  <property fmtid="{D5CDD505-2E9C-101B-9397-08002B2CF9AE}" pid="4" name="_EmailSubject">
    <vt:lpwstr>Glad we ran into one another. .. here is the book and other materials</vt:lpwstr>
  </property>
  <property fmtid="{D5CDD505-2E9C-101B-9397-08002B2CF9AE}" pid="5" name="_AuthorEmail">
    <vt:lpwstr>ETanner@imf.org</vt:lpwstr>
  </property>
  <property fmtid="{D5CDD505-2E9C-101B-9397-08002B2CF9AE}" pid="6" name="_AuthorEmailDisplayName">
    <vt:lpwstr>Tanner, Evan Curtis</vt:lpwstr>
  </property>
  <property fmtid="{D5CDD505-2E9C-101B-9397-08002B2CF9AE}" pid="7" name="_PreviousAdHocReviewCycleID">
    <vt:i4>-2084594633</vt:i4>
  </property>
  <property fmtid="{D5CDD505-2E9C-101B-9397-08002B2CF9AE}" pid="8" name="_ReviewingToolsShownOnce">
    <vt:lpwstr/>
  </property>
</Properties>
</file>