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n\Documents\Book from Skydrive Vintage Feb2 2014\Take2\Proposed Chapters March 6 2013\Proposed Chapter on Investment LF etc\LF Standalone Oct 2014\"/>
    </mc:Choice>
  </mc:AlternateContent>
  <bookViews>
    <workbookView xWindow="0" yWindow="0" windowWidth="23040" windowHeight="9120"/>
  </bookViews>
  <sheets>
    <sheet name="Loan Funds Questions Open SO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T134" i="1"/>
  <c r="S134" i="1"/>
  <c r="Q123" i="1"/>
  <c r="Q121" i="1"/>
  <c r="G42" i="1"/>
  <c r="N159" i="1"/>
  <c r="N147" i="1"/>
  <c r="G78" i="1"/>
  <c r="G87" i="1"/>
  <c r="G84" i="1"/>
  <c r="G50" i="1"/>
  <c r="H162" i="1" s="1"/>
  <c r="K161" i="1" s="1"/>
  <c r="F49" i="1"/>
  <c r="H150" i="1" s="1"/>
  <c r="K149" i="1" s="1"/>
  <c r="G41" i="1"/>
  <c r="S122" i="1" l="1"/>
  <c r="F52" i="1"/>
  <c r="AL123" i="1" s="1"/>
  <c r="AO123" i="1" s="1"/>
  <c r="AO124" i="1" s="1"/>
  <c r="S121" i="1"/>
  <c r="S123" i="1"/>
  <c r="T122" i="1"/>
  <c r="G53" i="1"/>
  <c r="T123" i="1"/>
  <c r="Q120" i="1"/>
  <c r="T121" i="1"/>
  <c r="Q124" i="1"/>
  <c r="K162" i="1"/>
  <c r="O161" i="1"/>
  <c r="O162" i="1" s="1"/>
  <c r="O149" i="1"/>
  <c r="O150" i="1" s="1"/>
  <c r="K150" i="1"/>
  <c r="G64" i="1"/>
  <c r="G48" i="1"/>
  <c r="AL124" i="1" l="1"/>
  <c r="G67" i="1"/>
  <c r="AL128" i="1"/>
  <c r="AL129" i="1" s="1"/>
  <c r="Q125" i="1"/>
  <c r="T124" i="1"/>
  <c r="S124" i="1"/>
  <c r="Q119" i="1"/>
  <c r="T120" i="1"/>
  <c r="S120" i="1"/>
  <c r="G38" i="1"/>
  <c r="G40" i="1"/>
  <c r="G39" i="1"/>
  <c r="N154" i="1"/>
  <c r="N142" i="1"/>
  <c r="N134" i="1"/>
  <c r="M134" i="1"/>
  <c r="J135" i="1"/>
  <c r="I135" i="1"/>
  <c r="J134" i="1"/>
  <c r="I134" i="1"/>
  <c r="G123" i="1"/>
  <c r="AO128" i="1" l="1"/>
  <c r="AO129" i="1" s="1"/>
  <c r="Q118" i="1"/>
  <c r="S119" i="1"/>
  <c r="T119" i="1"/>
  <c r="Q126" i="1"/>
  <c r="T125" i="1"/>
  <c r="S125" i="1"/>
  <c r="N122" i="1"/>
  <c r="M122" i="1"/>
  <c r="G124" i="1"/>
  <c r="G122" i="1"/>
  <c r="Q127" i="1" l="1"/>
  <c r="T126" i="1"/>
  <c r="S126" i="1"/>
  <c r="Q117" i="1"/>
  <c r="S118" i="1"/>
  <c r="T118" i="1"/>
  <c r="G121" i="1"/>
  <c r="N121" i="1"/>
  <c r="M121" i="1"/>
  <c r="G125" i="1"/>
  <c r="M123" i="1"/>
  <c r="N123" i="1"/>
  <c r="Q116" i="1" l="1"/>
  <c r="S117" i="1"/>
  <c r="T117" i="1"/>
  <c r="Q128" i="1"/>
  <c r="S127" i="1"/>
  <c r="T127" i="1"/>
  <c r="G120" i="1"/>
  <c r="M120" i="1"/>
  <c r="N120" i="1"/>
  <c r="G126" i="1"/>
  <c r="M124" i="1"/>
  <c r="N124" i="1"/>
  <c r="Q129" i="1" l="1"/>
  <c r="T128" i="1"/>
  <c r="S128" i="1"/>
  <c r="Q115" i="1"/>
  <c r="T116" i="1"/>
  <c r="S116" i="1"/>
  <c r="G119" i="1"/>
  <c r="M119" i="1"/>
  <c r="N119" i="1"/>
  <c r="G127" i="1"/>
  <c r="N125" i="1"/>
  <c r="M125" i="1"/>
  <c r="Q114" i="1" l="1"/>
  <c r="T115" i="1"/>
  <c r="S115" i="1"/>
  <c r="Q130" i="1"/>
  <c r="T129" i="1"/>
  <c r="S129" i="1"/>
  <c r="G118" i="1"/>
  <c r="M118" i="1"/>
  <c r="N118" i="1"/>
  <c r="G128" i="1"/>
  <c r="M126" i="1"/>
  <c r="N126" i="1"/>
  <c r="Q131" i="1" l="1"/>
  <c r="S130" i="1"/>
  <c r="T130" i="1"/>
  <c r="Q113" i="1"/>
  <c r="S114" i="1"/>
  <c r="T114" i="1"/>
  <c r="G117" i="1"/>
  <c r="N117" i="1"/>
  <c r="M117" i="1"/>
  <c r="G129" i="1"/>
  <c r="M127" i="1"/>
  <c r="N127" i="1"/>
  <c r="Q112" i="1" l="1"/>
  <c r="S113" i="1"/>
  <c r="T113" i="1"/>
  <c r="Q132" i="1"/>
  <c r="S131" i="1"/>
  <c r="T131" i="1"/>
  <c r="G130" i="1"/>
  <c r="M128" i="1"/>
  <c r="N128" i="1"/>
  <c r="G116" i="1"/>
  <c r="M116" i="1"/>
  <c r="N116" i="1"/>
  <c r="S132" i="1" l="1"/>
  <c r="T132" i="1"/>
  <c r="Q111" i="1"/>
  <c r="T112" i="1"/>
  <c r="S112" i="1"/>
  <c r="G131" i="1"/>
  <c r="N129" i="1"/>
  <c r="M129" i="1"/>
  <c r="G115" i="1"/>
  <c r="M115" i="1"/>
  <c r="N115" i="1"/>
  <c r="Q110" i="1" l="1"/>
  <c r="S111" i="1"/>
  <c r="T111" i="1"/>
  <c r="G114" i="1"/>
  <c r="M114" i="1"/>
  <c r="N114" i="1"/>
  <c r="G132" i="1"/>
  <c r="M130" i="1"/>
  <c r="N130" i="1"/>
  <c r="S110" i="1" l="1"/>
  <c r="T110" i="1"/>
  <c r="G113" i="1"/>
  <c r="N113" i="1"/>
  <c r="M113" i="1"/>
  <c r="G133" i="1"/>
  <c r="M131" i="1"/>
  <c r="N131" i="1"/>
  <c r="N132" i="1" l="1"/>
  <c r="M132" i="1"/>
  <c r="N112" i="1"/>
  <c r="G112" i="1"/>
  <c r="M112" i="1"/>
  <c r="G111" i="1" l="1"/>
  <c r="M111" i="1"/>
  <c r="N111" i="1"/>
  <c r="M110" i="1" l="1"/>
  <c r="N110" i="1"/>
  <c r="AT240" i="1" l="1"/>
  <c r="AS240" i="1"/>
  <c r="AT239" i="1"/>
  <c r="AT235" i="1"/>
  <c r="AT236" i="1" s="1"/>
  <c r="AS231" i="1"/>
  <c r="G218" i="1"/>
  <c r="G217" i="1"/>
  <c r="G216" i="1"/>
  <c r="F47" i="1"/>
  <c r="AT230" i="1"/>
  <c r="AT231" i="1" s="1"/>
  <c r="E215" i="1"/>
  <c r="G47" i="1" l="1"/>
  <c r="G46" i="1" s="1"/>
  <c r="G62" i="1"/>
  <c r="F46" i="1"/>
  <c r="F45" i="1" s="1"/>
  <c r="H145" i="1"/>
  <c r="K144" i="1" s="1"/>
  <c r="H157" i="1"/>
  <c r="K156" i="1" s="1"/>
  <c r="I118" i="1"/>
  <c r="I110" i="1"/>
  <c r="J120" i="1"/>
  <c r="I117" i="1"/>
  <c r="I122" i="1"/>
  <c r="I132" i="1"/>
  <c r="I116" i="1"/>
  <c r="I126" i="1"/>
  <c r="I125" i="1"/>
  <c r="I127" i="1"/>
  <c r="I115" i="1"/>
  <c r="I114" i="1"/>
  <c r="I119" i="1"/>
  <c r="I111" i="1"/>
  <c r="I113" i="1"/>
  <c r="I124" i="1"/>
  <c r="I112" i="1"/>
  <c r="J112" i="1"/>
  <c r="J123" i="1"/>
  <c r="I128" i="1"/>
  <c r="J126" i="1"/>
  <c r="J110" i="1"/>
  <c r="J113" i="1"/>
  <c r="I121" i="1"/>
  <c r="J115" i="1"/>
  <c r="J129" i="1"/>
  <c r="J131" i="1"/>
  <c r="I120" i="1"/>
  <c r="J114" i="1"/>
  <c r="J122" i="1"/>
  <c r="J117" i="1"/>
  <c r="I131" i="1"/>
  <c r="I129" i="1"/>
  <c r="J132" i="1"/>
  <c r="J128" i="1"/>
  <c r="J111" i="1"/>
  <c r="J130" i="1"/>
  <c r="J116" i="1"/>
  <c r="I130" i="1"/>
  <c r="J125" i="1"/>
  <c r="J119" i="1"/>
  <c r="J124" i="1"/>
  <c r="I123" i="1"/>
  <c r="J127" i="1"/>
  <c r="J121" i="1"/>
  <c r="J118" i="1"/>
  <c r="G49" i="1"/>
  <c r="G162" i="1" s="1"/>
  <c r="F48" i="1"/>
  <c r="G150" i="1" s="1"/>
  <c r="E216" i="1"/>
  <c r="E217" i="1"/>
  <c r="F51" i="1" l="1"/>
  <c r="G52" i="1"/>
  <c r="G163" i="1"/>
  <c r="J162" i="1" s="1"/>
  <c r="N161" i="1"/>
  <c r="N162" i="1" s="1"/>
  <c r="N149" i="1"/>
  <c r="N150" i="1" s="1"/>
  <c r="G151" i="1"/>
  <c r="J150" i="1" s="1"/>
  <c r="G63" i="1"/>
  <c r="G61" i="1"/>
  <c r="O156" i="1"/>
  <c r="O157" i="1" s="1"/>
  <c r="K157" i="1"/>
  <c r="K145" i="1"/>
  <c r="O144" i="1"/>
  <c r="O145" i="1" s="1"/>
  <c r="G145" i="1"/>
  <c r="N144" i="1" s="1"/>
  <c r="N145" i="1" s="1"/>
  <c r="G146" i="1"/>
  <c r="J145" i="1" s="1"/>
  <c r="F216" i="1"/>
  <c r="F215" i="1"/>
  <c r="AS236" i="1"/>
  <c r="AS239" i="1"/>
  <c r="F217" i="1"/>
  <c r="W130" i="1" l="1"/>
  <c r="W121" i="1"/>
  <c r="W113" i="1"/>
  <c r="W128" i="1"/>
  <c r="W111" i="1"/>
  <c r="W131" i="1"/>
  <c r="W129" i="1"/>
  <c r="W120" i="1"/>
  <c r="W112" i="1"/>
  <c r="W119" i="1"/>
  <c r="W127" i="1"/>
  <c r="W118" i="1"/>
  <c r="W110" i="1"/>
  <c r="W126" i="1"/>
  <c r="W117" i="1"/>
  <c r="W122" i="1"/>
  <c r="AK124" i="1"/>
  <c r="W125" i="1"/>
  <c r="W116" i="1"/>
  <c r="W132" i="1"/>
  <c r="W124" i="1"/>
  <c r="W115" i="1"/>
  <c r="W123" i="1"/>
  <c r="W114" i="1"/>
  <c r="G66" i="1"/>
  <c r="X131" i="1"/>
  <c r="X127" i="1"/>
  <c r="X123" i="1"/>
  <c r="X118" i="1"/>
  <c r="X114" i="1"/>
  <c r="X110" i="1"/>
  <c r="X129" i="1"/>
  <c r="X120" i="1"/>
  <c r="X112" i="1"/>
  <c r="X132" i="1"/>
  <c r="X124" i="1"/>
  <c r="X111" i="1"/>
  <c r="X130" i="1"/>
  <c r="X113" i="1"/>
  <c r="AK129" i="1"/>
  <c r="X126" i="1"/>
  <c r="X121" i="1"/>
  <c r="X117" i="1"/>
  <c r="X122" i="1"/>
  <c r="X125" i="1"/>
  <c r="X116" i="1"/>
  <c r="X128" i="1"/>
  <c r="X119" i="1"/>
  <c r="X115" i="1"/>
  <c r="G157" i="1"/>
  <c r="G60" i="1"/>
  <c r="AN124" i="1" l="1"/>
  <c r="AN123" i="1"/>
  <c r="AN129" i="1"/>
  <c r="AN128" i="1"/>
  <c r="N156" i="1"/>
  <c r="N157" i="1" s="1"/>
  <c r="G158" i="1"/>
  <c r="J157" i="1" s="1"/>
</calcChain>
</file>

<file path=xl/sharedStrings.xml><?xml version="1.0" encoding="utf-8"?>
<sst xmlns="http://schemas.openxmlformats.org/spreadsheetml/2006/main" count="148" uniqueCount="65">
  <si>
    <t>r</t>
  </si>
  <si>
    <t>baseline</t>
  </si>
  <si>
    <t>alt(i)</t>
  </si>
  <si>
    <t>S(private)+S(public)</t>
  </si>
  <si>
    <t>S(private)</t>
  </si>
  <si>
    <t>S(Public)</t>
  </si>
  <si>
    <t>I</t>
  </si>
  <si>
    <t xml:space="preserve">      Investment </t>
  </si>
  <si>
    <r>
      <t>aut</t>
    </r>
    <r>
      <rPr>
        <vertAlign val="subscript"/>
        <sz val="11"/>
        <color theme="1"/>
        <rFont val="Calibri"/>
        <family val="2"/>
        <scheme val="minor"/>
      </rPr>
      <t>I</t>
    </r>
  </si>
  <si>
    <t xml:space="preserve">      Private Savings  </t>
  </si>
  <si>
    <r>
      <t>aut</t>
    </r>
    <r>
      <rPr>
        <vertAlign val="subscript"/>
        <sz val="11"/>
        <color theme="1"/>
        <rFont val="Calibri"/>
        <family val="2"/>
        <scheme val="minor"/>
      </rPr>
      <t>S</t>
    </r>
  </si>
  <si>
    <t xml:space="preserve">      Public Savings </t>
  </si>
  <si>
    <r>
      <t>aut</t>
    </r>
    <r>
      <rPr>
        <vertAlign val="subscript"/>
        <sz val="11"/>
        <color theme="1"/>
        <rFont val="Calibri"/>
        <family val="2"/>
        <scheme val="minor"/>
      </rPr>
      <t>PUB</t>
    </r>
  </si>
  <si>
    <t xml:space="preserve">     Investment Expenditures</t>
  </si>
  <si>
    <t>Structural Components (percent of output)</t>
  </si>
  <si>
    <t>Natural rate of interest</t>
  </si>
  <si>
    <r>
      <t>r</t>
    </r>
    <r>
      <rPr>
        <vertAlign val="superscript"/>
        <sz val="11"/>
        <color theme="1"/>
        <rFont val="Calibri"/>
        <family val="2"/>
        <scheme val="minor"/>
      </rPr>
      <t>NAT</t>
    </r>
  </si>
  <si>
    <t>An increase in household saving (rightward shift of domestic savings curve).</t>
  </si>
  <si>
    <t>An incease in external saving (rightward shift of external savings curve).</t>
  </si>
  <si>
    <t>An increase in the marginal product of capital (rightward shift of investment curve).</t>
  </si>
  <si>
    <t xml:space="preserve">A decrease in domestic savings (leftward shift of domestic savings curve) combined </t>
  </si>
  <si>
    <t>an increase in the marginal product of capital (rightward shift of investment curve).</t>
  </si>
  <si>
    <t>S</t>
  </si>
  <si>
    <t>x</t>
  </si>
  <si>
    <t>y</t>
  </si>
  <si>
    <t>base</t>
  </si>
  <si>
    <t>alt(ii)</t>
  </si>
  <si>
    <t>inc</t>
  </si>
  <si>
    <t>Qualitative description of autonomous shifts</t>
  </si>
  <si>
    <t>Results of Model</t>
  </si>
  <si>
    <t xml:space="preserve"> Investment</t>
  </si>
  <si>
    <t xml:space="preserve"> Real interest rate</t>
  </si>
  <si>
    <t>Qualitative description of model results (relative to baseline)</t>
  </si>
  <si>
    <t xml:space="preserve">  Total (Domestic) saving</t>
  </si>
  <si>
    <t xml:space="preserve">    Private Saving</t>
  </si>
  <si>
    <t xml:space="preserve">    Public Saving</t>
  </si>
  <si>
    <t>Key assumptions of model:</t>
  </si>
  <si>
    <t>Interest Rate Semi-Elasticities -- percent change of output in response to a 1% change in interest rate.</t>
  </si>
  <si>
    <t xml:space="preserve">     Domestic Saving (private only)</t>
  </si>
  <si>
    <t xml:space="preserve">      External real interest rate</t>
  </si>
  <si>
    <r>
      <t>r</t>
    </r>
    <r>
      <rPr>
        <vertAlign val="superscript"/>
        <sz val="11"/>
        <color theme="1"/>
        <rFont val="Calibri"/>
        <family val="2"/>
        <scheme val="minor"/>
      </rPr>
      <t>EXT</t>
    </r>
  </si>
  <si>
    <r>
      <t>r</t>
    </r>
    <r>
      <rPr>
        <vertAlign val="super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>=r</t>
    </r>
    <r>
      <rPr>
        <vertAlign val="superscript"/>
        <sz val="11"/>
        <color theme="1"/>
        <rFont val="Calibri"/>
        <family val="2"/>
        <scheme val="minor"/>
      </rPr>
      <t>EXT</t>
    </r>
  </si>
  <si>
    <t xml:space="preserve">      Long-run S-I (willingly financed)</t>
  </si>
  <si>
    <t xml:space="preserve">      Long-run NX (willingly financed)</t>
  </si>
  <si>
    <t>Real Exchange Rate Semi-Elasticities -- percent change of net exports/output in response to a 1% change in real exch.rate</t>
  </si>
  <si>
    <t xml:space="preserve">     Net Exports</t>
  </si>
  <si>
    <t xml:space="preserve">        Exports</t>
  </si>
  <si>
    <t xml:space="preserve">        Imports</t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</si>
  <si>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X,e</t>
    </r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</si>
  <si>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IM,e</t>
    </r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</si>
  <si>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NX,e</t>
    </r>
  </si>
  <si>
    <t>Savings - Investment = net exports</t>
  </si>
  <si>
    <t>Real exchange rate (appreciation +)</t>
  </si>
  <si>
    <t>Baseline real exchange rate</t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</si>
  <si>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</si>
  <si>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t xml:space="preserve">Autonomous shifts to savings, investment, foreign interest rate, trade balance </t>
  </si>
  <si>
    <t xml:space="preserve">      Trade balance</t>
  </si>
  <si>
    <r>
      <t>aut</t>
    </r>
    <r>
      <rPr>
        <vertAlign val="subscript"/>
        <sz val="11"/>
        <color theme="1"/>
        <rFont val="Calibri"/>
        <family val="2"/>
        <scheme val="minor"/>
      </rPr>
      <t>NX</t>
    </r>
  </si>
  <si>
    <t>e</t>
  </si>
  <si>
    <t>NX</t>
  </si>
  <si>
    <t>SI Balance</t>
  </si>
  <si>
    <t>base saving</t>
  </si>
  <si>
    <t>base invest.</t>
  </si>
  <si>
    <t>alt(i) saving</t>
  </si>
  <si>
    <t>alt(i) invest.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</si>
</sst>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%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FC9E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3" borderId="0" xfId="0" applyFill="1"/>
    <xf numFmtId="0" fontId="6" fillId="0" borderId="0" xfId="0" applyFont="1"/>
    <xf numFmtId="164" fontId="2" fillId="0" borderId="0" xfId="0" applyNumberFormat="1" applyFont="1"/>
    <xf numFmtId="0" fontId="0" fillId="2" borderId="0" xfId="0" applyFill="1"/>
    <xf numFmtId="164" fontId="0" fillId="2" borderId="0" xfId="1" applyNumberFormat="1" applyFont="1" applyFill="1"/>
    <xf numFmtId="164" fontId="2" fillId="2" borderId="0" xfId="1" applyNumberFormat="1" applyFont="1" applyFill="1"/>
    <xf numFmtId="0" fontId="5" fillId="4" borderId="0" xfId="0" applyFont="1" applyFill="1"/>
    <xf numFmtId="0" fontId="5" fillId="0" borderId="0" xfId="0" applyFont="1" applyFill="1"/>
    <xf numFmtId="164" fontId="5" fillId="4" borderId="0" xfId="1" applyNumberFormat="1" applyFont="1" applyFill="1"/>
    <xf numFmtId="164" fontId="7" fillId="4" borderId="0" xfId="1" applyNumberFormat="1" applyFont="1" applyFill="1"/>
    <xf numFmtId="165" fontId="0" fillId="0" borderId="0" xfId="0" applyNumberFormat="1"/>
    <xf numFmtId="164" fontId="8" fillId="3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0" fontId="8" fillId="0" borderId="0" xfId="0" applyFont="1" applyFill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/>
    </xf>
    <xf numFmtId="0" fontId="2" fillId="0" borderId="0" xfId="0" applyFont="1"/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/>
    </xf>
    <xf numFmtId="14" fontId="0" fillId="0" borderId="0" xfId="0" applyNumberFormat="1"/>
    <xf numFmtId="10" fontId="0" fillId="4" borderId="0" xfId="0" applyNumberForma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6" fontId="0" fillId="4" borderId="0" xfId="0" applyNumberFormat="1" applyFill="1" applyAlignment="1">
      <alignment horizontal="center" vertical="center"/>
    </xf>
    <xf numFmtId="166" fontId="0" fillId="5" borderId="0" xfId="0" applyNumberFormat="1" applyFill="1"/>
    <xf numFmtId="0" fontId="0" fillId="6" borderId="0" xfId="0" applyFill="1"/>
    <xf numFmtId="0" fontId="0" fillId="7" borderId="0" xfId="0" applyFill="1"/>
    <xf numFmtId="164" fontId="0" fillId="7" borderId="0" xfId="1" applyNumberFormat="1" applyFont="1" applyFill="1"/>
    <xf numFmtId="164" fontId="0" fillId="6" borderId="0" xfId="0" applyNumberFormat="1" applyFill="1"/>
    <xf numFmtId="9" fontId="0" fillId="0" borderId="0" xfId="0" applyNumberFormat="1"/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FC9EF"/>
      <color rgb="FFF3F3F3"/>
      <color rgb="FFFFD5FF"/>
      <color rgb="FFFFCCFF"/>
      <color rgb="FFFFFFCC"/>
      <color rgb="FFF797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Loanable Funds Model</a:t>
            </a:r>
          </a:p>
          <a:p>
            <a:pPr>
              <a:defRPr/>
            </a:pPr>
            <a:r>
              <a:rPr lang="en-US" sz="800"/>
              <a:t>Open</a:t>
            </a:r>
            <a:r>
              <a:rPr lang="en-US" sz="800" baseline="0"/>
              <a:t> e</a:t>
            </a:r>
            <a:r>
              <a:rPr lang="en-US" sz="800"/>
              <a:t>conomy:</a:t>
            </a:r>
            <a:r>
              <a:rPr lang="en-US" sz="800" baseline="0"/>
              <a:t> domestic savings, domestic investment</a:t>
            </a:r>
            <a:endParaRPr lang="en-US" sz="800"/>
          </a:p>
        </c:rich>
      </c:tx>
      <c:layout>
        <c:manualLayout>
          <c:xMode val="edge"/>
          <c:yMode val="edge"/>
          <c:x val="0.30912855844942461"/>
          <c:y val="1.57335209369558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54368564506359"/>
          <c:y val="9.7474679270763004E-2"/>
          <c:w val="0.84512814203513043"/>
          <c:h val="0.7798965372407449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'Loan Funds Questions Open SOL'!$I$110:$I$132</c:f>
              <c:numCache>
                <c:formatCode>0.0%</c:formatCode>
                <c:ptCount val="23"/>
                <c:pt idx="0">
                  <c:v>0.16</c:v>
                </c:pt>
                <c:pt idx="1">
                  <c:v>0.159</c:v>
                </c:pt>
                <c:pt idx="2">
                  <c:v>0.158</c:v>
                </c:pt>
                <c:pt idx="3">
                  <c:v>0.157</c:v>
                </c:pt>
                <c:pt idx="4">
                  <c:v>0.156</c:v>
                </c:pt>
                <c:pt idx="5">
                  <c:v>0.155</c:v>
                </c:pt>
                <c:pt idx="6">
                  <c:v>0.154</c:v>
                </c:pt>
                <c:pt idx="7">
                  <c:v>0.153</c:v>
                </c:pt>
                <c:pt idx="8">
                  <c:v>0.152</c:v>
                </c:pt>
                <c:pt idx="9">
                  <c:v>0.151</c:v>
                </c:pt>
                <c:pt idx="10">
                  <c:v>0.15</c:v>
                </c:pt>
                <c:pt idx="11">
                  <c:v>0.14899999999999999</c:v>
                </c:pt>
                <c:pt idx="12">
                  <c:v>0.14799999999999999</c:v>
                </c:pt>
                <c:pt idx="13">
                  <c:v>0.14699999999999999</c:v>
                </c:pt>
                <c:pt idx="14">
                  <c:v>0.14599999999999999</c:v>
                </c:pt>
                <c:pt idx="15">
                  <c:v>0.14499999999999999</c:v>
                </c:pt>
                <c:pt idx="16">
                  <c:v>0.14399999999999999</c:v>
                </c:pt>
                <c:pt idx="17">
                  <c:v>0.14299999999999999</c:v>
                </c:pt>
                <c:pt idx="18">
                  <c:v>0.14199999999999999</c:v>
                </c:pt>
                <c:pt idx="19">
                  <c:v>0.14099999999999999</c:v>
                </c:pt>
                <c:pt idx="20">
                  <c:v>0.13999999999999999</c:v>
                </c:pt>
                <c:pt idx="21">
                  <c:v>0.13899999999999998</c:v>
                </c:pt>
                <c:pt idx="22">
                  <c:v>0.13799999999999998</c:v>
                </c:pt>
              </c:numCache>
            </c:numRef>
          </c:xVal>
          <c:yVal>
            <c:numRef>
              <c:f>'Loan Funds Questions Open SOL'!$G$111:$G$133</c:f>
              <c:numCache>
                <c:formatCode>0.0%</c:formatCode>
                <c:ptCount val="23"/>
                <c:pt idx="0">
                  <c:v>9.0000000000000011E-2</c:v>
                </c:pt>
                <c:pt idx="1">
                  <c:v>8.5000000000000006E-2</c:v>
                </c:pt>
                <c:pt idx="2">
                  <c:v>0.08</c:v>
                </c:pt>
                <c:pt idx="3">
                  <c:v>7.4999999999999997E-2</c:v>
                </c:pt>
                <c:pt idx="4">
                  <c:v>6.9999999999999993E-2</c:v>
                </c:pt>
                <c:pt idx="5">
                  <c:v>6.4999999999999988E-2</c:v>
                </c:pt>
                <c:pt idx="6">
                  <c:v>5.9999999999999984E-2</c:v>
                </c:pt>
                <c:pt idx="7">
                  <c:v>5.4999999999999986E-2</c:v>
                </c:pt>
                <c:pt idx="8">
                  <c:v>4.9999999999999989E-2</c:v>
                </c:pt>
                <c:pt idx="9">
                  <c:v>4.4999999999999991E-2</c:v>
                </c:pt>
                <c:pt idx="10">
                  <c:v>3.9999999999999994E-2</c:v>
                </c:pt>
                <c:pt idx="11">
                  <c:v>3.4999999999999996E-2</c:v>
                </c:pt>
                <c:pt idx="12">
                  <c:v>0.03</c:v>
                </c:pt>
                <c:pt idx="13">
                  <c:v>2.4999999999999998E-2</c:v>
                </c:pt>
                <c:pt idx="14">
                  <c:v>1.9999999999999997E-2</c:v>
                </c:pt>
                <c:pt idx="15">
                  <c:v>1.4999999999999996E-2</c:v>
                </c:pt>
                <c:pt idx="16">
                  <c:v>9.999999999999995E-3</c:v>
                </c:pt>
                <c:pt idx="17">
                  <c:v>4.9999999999999949E-3</c:v>
                </c:pt>
                <c:pt idx="18">
                  <c:v>0</c:v>
                </c:pt>
                <c:pt idx="19">
                  <c:v>-5.0000000000000001E-3</c:v>
                </c:pt>
                <c:pt idx="20">
                  <c:v>-0.01</c:v>
                </c:pt>
                <c:pt idx="21">
                  <c:v>-1.4999999999999999E-2</c:v>
                </c:pt>
                <c:pt idx="22">
                  <c:v>-0.02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SOL'!$J$110:$J$132</c:f>
              <c:numCache>
                <c:formatCode>0.0%</c:formatCode>
                <c:ptCount val="23"/>
                <c:pt idx="0">
                  <c:v>0.16</c:v>
                </c:pt>
                <c:pt idx="1">
                  <c:v>0.159</c:v>
                </c:pt>
                <c:pt idx="2">
                  <c:v>0.158</c:v>
                </c:pt>
                <c:pt idx="3">
                  <c:v>0.157</c:v>
                </c:pt>
                <c:pt idx="4">
                  <c:v>0.156</c:v>
                </c:pt>
                <c:pt idx="5">
                  <c:v>0.155</c:v>
                </c:pt>
                <c:pt idx="6">
                  <c:v>0.154</c:v>
                </c:pt>
                <c:pt idx="7">
                  <c:v>0.153</c:v>
                </c:pt>
                <c:pt idx="8">
                  <c:v>0.152</c:v>
                </c:pt>
                <c:pt idx="9">
                  <c:v>0.151</c:v>
                </c:pt>
                <c:pt idx="10">
                  <c:v>0.15</c:v>
                </c:pt>
                <c:pt idx="11">
                  <c:v>0.14899999999999999</c:v>
                </c:pt>
                <c:pt idx="12">
                  <c:v>0.14799999999999999</c:v>
                </c:pt>
                <c:pt idx="13">
                  <c:v>0.14699999999999999</c:v>
                </c:pt>
                <c:pt idx="14">
                  <c:v>0.14599999999999999</c:v>
                </c:pt>
                <c:pt idx="15">
                  <c:v>0.14499999999999999</c:v>
                </c:pt>
                <c:pt idx="16">
                  <c:v>0.14399999999999999</c:v>
                </c:pt>
                <c:pt idx="17">
                  <c:v>0.14299999999999999</c:v>
                </c:pt>
                <c:pt idx="18">
                  <c:v>0.14199999999999999</c:v>
                </c:pt>
                <c:pt idx="19">
                  <c:v>0.14099999999999999</c:v>
                </c:pt>
                <c:pt idx="20">
                  <c:v>0.13999999999999999</c:v>
                </c:pt>
                <c:pt idx="21">
                  <c:v>0.13899999999999998</c:v>
                </c:pt>
                <c:pt idx="22">
                  <c:v>0.13799999999999998</c:v>
                </c:pt>
              </c:numCache>
            </c:numRef>
          </c:xVal>
          <c:yVal>
            <c:numRef>
              <c:f>'Loan Funds Questions Open SOL'!$G$111:$G$133</c:f>
              <c:numCache>
                <c:formatCode>0.0%</c:formatCode>
                <c:ptCount val="23"/>
                <c:pt idx="0">
                  <c:v>9.0000000000000011E-2</c:v>
                </c:pt>
                <c:pt idx="1">
                  <c:v>8.5000000000000006E-2</c:v>
                </c:pt>
                <c:pt idx="2">
                  <c:v>0.08</c:v>
                </c:pt>
                <c:pt idx="3">
                  <c:v>7.4999999999999997E-2</c:v>
                </c:pt>
                <c:pt idx="4">
                  <c:v>6.9999999999999993E-2</c:v>
                </c:pt>
                <c:pt idx="5">
                  <c:v>6.4999999999999988E-2</c:v>
                </c:pt>
                <c:pt idx="6">
                  <c:v>5.9999999999999984E-2</c:v>
                </c:pt>
                <c:pt idx="7">
                  <c:v>5.4999999999999986E-2</c:v>
                </c:pt>
                <c:pt idx="8">
                  <c:v>4.9999999999999989E-2</c:v>
                </c:pt>
                <c:pt idx="9">
                  <c:v>4.4999999999999991E-2</c:v>
                </c:pt>
                <c:pt idx="10">
                  <c:v>3.9999999999999994E-2</c:v>
                </c:pt>
                <c:pt idx="11">
                  <c:v>3.4999999999999996E-2</c:v>
                </c:pt>
                <c:pt idx="12">
                  <c:v>0.03</c:v>
                </c:pt>
                <c:pt idx="13">
                  <c:v>2.4999999999999998E-2</c:v>
                </c:pt>
                <c:pt idx="14">
                  <c:v>1.9999999999999997E-2</c:v>
                </c:pt>
                <c:pt idx="15">
                  <c:v>1.4999999999999996E-2</c:v>
                </c:pt>
                <c:pt idx="16">
                  <c:v>9.999999999999995E-3</c:v>
                </c:pt>
                <c:pt idx="17">
                  <c:v>4.9999999999999949E-3</c:v>
                </c:pt>
                <c:pt idx="18">
                  <c:v>0</c:v>
                </c:pt>
                <c:pt idx="19">
                  <c:v>-5.0000000000000001E-3</c:v>
                </c:pt>
                <c:pt idx="20">
                  <c:v>-0.01</c:v>
                </c:pt>
                <c:pt idx="21">
                  <c:v>-1.4999999999999999E-2</c:v>
                </c:pt>
                <c:pt idx="22">
                  <c:v>-0.02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'Loan Funds Questions Open SOL'!$M$110:$M$132</c:f>
              <c:numCache>
                <c:formatCode>0.0%</c:formatCode>
                <c:ptCount val="23"/>
                <c:pt idx="0">
                  <c:v>0.13699999999999998</c:v>
                </c:pt>
                <c:pt idx="1">
                  <c:v>0.13999999999999999</c:v>
                </c:pt>
                <c:pt idx="2">
                  <c:v>0.14299999999999999</c:v>
                </c:pt>
                <c:pt idx="3">
                  <c:v>0.14599999999999999</c:v>
                </c:pt>
                <c:pt idx="4">
                  <c:v>0.14899999999999999</c:v>
                </c:pt>
                <c:pt idx="5">
                  <c:v>0.152</c:v>
                </c:pt>
                <c:pt idx="6">
                  <c:v>0.155</c:v>
                </c:pt>
                <c:pt idx="7">
                  <c:v>0.158</c:v>
                </c:pt>
                <c:pt idx="8">
                  <c:v>0.161</c:v>
                </c:pt>
                <c:pt idx="9">
                  <c:v>0.16399999999999998</c:v>
                </c:pt>
                <c:pt idx="10">
                  <c:v>0.16699999999999998</c:v>
                </c:pt>
                <c:pt idx="11">
                  <c:v>0.16999999999999998</c:v>
                </c:pt>
                <c:pt idx="12">
                  <c:v>0.17299999999999999</c:v>
                </c:pt>
                <c:pt idx="13">
                  <c:v>0.17599999999999999</c:v>
                </c:pt>
                <c:pt idx="14">
                  <c:v>0.17899999999999999</c:v>
                </c:pt>
                <c:pt idx="15">
                  <c:v>0.182</c:v>
                </c:pt>
                <c:pt idx="16">
                  <c:v>0.185</c:v>
                </c:pt>
                <c:pt idx="17">
                  <c:v>0.188</c:v>
                </c:pt>
                <c:pt idx="18">
                  <c:v>0.19099999999999998</c:v>
                </c:pt>
                <c:pt idx="19">
                  <c:v>0.19399999999999998</c:v>
                </c:pt>
                <c:pt idx="20">
                  <c:v>0.19699999999999998</c:v>
                </c:pt>
                <c:pt idx="21">
                  <c:v>0.19999999999999998</c:v>
                </c:pt>
                <c:pt idx="22">
                  <c:v>0.20299999999999999</c:v>
                </c:pt>
              </c:numCache>
            </c:numRef>
          </c:xVal>
          <c:yVal>
            <c:numRef>
              <c:f>'Loan Funds Questions Open SOL'!$G$111:$G$133</c:f>
              <c:numCache>
                <c:formatCode>0.0%</c:formatCode>
                <c:ptCount val="23"/>
                <c:pt idx="0">
                  <c:v>9.0000000000000011E-2</c:v>
                </c:pt>
                <c:pt idx="1">
                  <c:v>8.5000000000000006E-2</c:v>
                </c:pt>
                <c:pt idx="2">
                  <c:v>0.08</c:v>
                </c:pt>
                <c:pt idx="3">
                  <c:v>7.4999999999999997E-2</c:v>
                </c:pt>
                <c:pt idx="4">
                  <c:v>6.9999999999999993E-2</c:v>
                </c:pt>
                <c:pt idx="5">
                  <c:v>6.4999999999999988E-2</c:v>
                </c:pt>
                <c:pt idx="6">
                  <c:v>5.9999999999999984E-2</c:v>
                </c:pt>
                <c:pt idx="7">
                  <c:v>5.4999999999999986E-2</c:v>
                </c:pt>
                <c:pt idx="8">
                  <c:v>4.9999999999999989E-2</c:v>
                </c:pt>
                <c:pt idx="9">
                  <c:v>4.4999999999999991E-2</c:v>
                </c:pt>
                <c:pt idx="10">
                  <c:v>3.9999999999999994E-2</c:v>
                </c:pt>
                <c:pt idx="11">
                  <c:v>3.4999999999999996E-2</c:v>
                </c:pt>
                <c:pt idx="12">
                  <c:v>0.03</c:v>
                </c:pt>
                <c:pt idx="13">
                  <c:v>2.4999999999999998E-2</c:v>
                </c:pt>
                <c:pt idx="14">
                  <c:v>1.9999999999999997E-2</c:v>
                </c:pt>
                <c:pt idx="15">
                  <c:v>1.4999999999999996E-2</c:v>
                </c:pt>
                <c:pt idx="16">
                  <c:v>9.999999999999995E-3</c:v>
                </c:pt>
                <c:pt idx="17">
                  <c:v>4.9999999999999949E-3</c:v>
                </c:pt>
                <c:pt idx="18">
                  <c:v>0</c:v>
                </c:pt>
                <c:pt idx="19">
                  <c:v>-5.0000000000000001E-3</c:v>
                </c:pt>
                <c:pt idx="20">
                  <c:v>-0.01</c:v>
                </c:pt>
                <c:pt idx="21">
                  <c:v>-1.4999999999999999E-2</c:v>
                </c:pt>
                <c:pt idx="22">
                  <c:v>-0.02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SOL'!$N$110:$N$132</c:f>
              <c:numCache>
                <c:formatCode>0.0%</c:formatCode>
                <c:ptCount val="23"/>
                <c:pt idx="0">
                  <c:v>0.13699999999999998</c:v>
                </c:pt>
                <c:pt idx="1">
                  <c:v>0.13999999999999999</c:v>
                </c:pt>
                <c:pt idx="2">
                  <c:v>0.14299999999999999</c:v>
                </c:pt>
                <c:pt idx="3">
                  <c:v>0.14599999999999999</c:v>
                </c:pt>
                <c:pt idx="4">
                  <c:v>0.14899999999999999</c:v>
                </c:pt>
                <c:pt idx="5">
                  <c:v>0.152</c:v>
                </c:pt>
                <c:pt idx="6">
                  <c:v>0.155</c:v>
                </c:pt>
                <c:pt idx="7">
                  <c:v>0.158</c:v>
                </c:pt>
                <c:pt idx="8">
                  <c:v>0.161</c:v>
                </c:pt>
                <c:pt idx="9">
                  <c:v>0.16399999999999998</c:v>
                </c:pt>
                <c:pt idx="10">
                  <c:v>0.16699999999999998</c:v>
                </c:pt>
                <c:pt idx="11">
                  <c:v>0.16999999999999998</c:v>
                </c:pt>
                <c:pt idx="12">
                  <c:v>0.17299999999999999</c:v>
                </c:pt>
                <c:pt idx="13">
                  <c:v>0.17599999999999999</c:v>
                </c:pt>
                <c:pt idx="14">
                  <c:v>0.17899999999999999</c:v>
                </c:pt>
                <c:pt idx="15">
                  <c:v>0.182</c:v>
                </c:pt>
                <c:pt idx="16">
                  <c:v>0.185</c:v>
                </c:pt>
                <c:pt idx="17">
                  <c:v>0.188</c:v>
                </c:pt>
                <c:pt idx="18">
                  <c:v>0.19099999999999998</c:v>
                </c:pt>
                <c:pt idx="19">
                  <c:v>0.19399999999999998</c:v>
                </c:pt>
                <c:pt idx="20">
                  <c:v>0.19699999999999998</c:v>
                </c:pt>
                <c:pt idx="21">
                  <c:v>0.19999999999999998</c:v>
                </c:pt>
                <c:pt idx="22">
                  <c:v>0.20299999999999999</c:v>
                </c:pt>
              </c:numCache>
            </c:numRef>
          </c:xVal>
          <c:yVal>
            <c:numRef>
              <c:f>'Loan Funds Questions Open SOL'!$G$111:$G$133</c:f>
              <c:numCache>
                <c:formatCode>0.0%</c:formatCode>
                <c:ptCount val="23"/>
                <c:pt idx="0">
                  <c:v>9.0000000000000011E-2</c:v>
                </c:pt>
                <c:pt idx="1">
                  <c:v>8.5000000000000006E-2</c:v>
                </c:pt>
                <c:pt idx="2">
                  <c:v>0.08</c:v>
                </c:pt>
                <c:pt idx="3">
                  <c:v>7.4999999999999997E-2</c:v>
                </c:pt>
                <c:pt idx="4">
                  <c:v>6.9999999999999993E-2</c:v>
                </c:pt>
                <c:pt idx="5">
                  <c:v>6.4999999999999988E-2</c:v>
                </c:pt>
                <c:pt idx="6">
                  <c:v>5.9999999999999984E-2</c:v>
                </c:pt>
                <c:pt idx="7">
                  <c:v>5.4999999999999986E-2</c:v>
                </c:pt>
                <c:pt idx="8">
                  <c:v>4.9999999999999989E-2</c:v>
                </c:pt>
                <c:pt idx="9">
                  <c:v>4.4999999999999991E-2</c:v>
                </c:pt>
                <c:pt idx="10">
                  <c:v>3.9999999999999994E-2</c:v>
                </c:pt>
                <c:pt idx="11">
                  <c:v>3.4999999999999996E-2</c:v>
                </c:pt>
                <c:pt idx="12">
                  <c:v>0.03</c:v>
                </c:pt>
                <c:pt idx="13">
                  <c:v>2.4999999999999998E-2</c:v>
                </c:pt>
                <c:pt idx="14">
                  <c:v>1.9999999999999997E-2</c:v>
                </c:pt>
                <c:pt idx="15">
                  <c:v>1.4999999999999996E-2</c:v>
                </c:pt>
                <c:pt idx="16">
                  <c:v>9.999999999999995E-3</c:v>
                </c:pt>
                <c:pt idx="17">
                  <c:v>4.9999999999999949E-3</c:v>
                </c:pt>
                <c:pt idx="18">
                  <c:v>0</c:v>
                </c:pt>
                <c:pt idx="19">
                  <c:v>-5.0000000000000001E-3</c:v>
                </c:pt>
                <c:pt idx="20">
                  <c:v>-0.01</c:v>
                </c:pt>
                <c:pt idx="21">
                  <c:v>-1.4999999999999999E-2</c:v>
                </c:pt>
                <c:pt idx="22">
                  <c:v>-0.02</c:v>
                </c:pt>
              </c:numCache>
            </c:numRef>
          </c:yVal>
          <c:smooth val="0"/>
        </c:ser>
        <c:ser>
          <c:idx val="4"/>
          <c:order val="4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SOL'!$G$145:$G$146</c:f>
              <c:numCache>
                <c:formatCode>0.0%</c:formatCode>
                <c:ptCount val="2"/>
                <c:pt idx="0">
                  <c:v>0.14799999999999999</c:v>
                </c:pt>
                <c:pt idx="1">
                  <c:v>0.14799999999999999</c:v>
                </c:pt>
              </c:numCache>
            </c:numRef>
          </c:xVal>
          <c:yVal>
            <c:numRef>
              <c:f>'Loan Funds Questions Open SOL'!$H$144:$H$145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0.03</c:v>
                </c:pt>
              </c:numCache>
            </c:numRef>
          </c:yVal>
          <c:smooth val="0"/>
        </c:ser>
        <c:ser>
          <c:idx val="5"/>
          <c:order val="5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SOL'!$J$144:$J$145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0.14799999999999999</c:v>
                </c:pt>
              </c:numCache>
            </c:numRef>
          </c:xVal>
          <c:yVal>
            <c:numRef>
              <c:f>'Loan Funds Questions Open SOL'!$K$144:$K$145</c:f>
              <c:numCache>
                <c:formatCode>0.0%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6"/>
          <c:order val="6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SOL'!$G$157:$G$158</c:f>
              <c:numCache>
                <c:formatCode>0.0%</c:formatCode>
                <c:ptCount val="2"/>
                <c:pt idx="0">
                  <c:v>0.14199999999999999</c:v>
                </c:pt>
                <c:pt idx="1">
                  <c:v>0.14199999999999999</c:v>
                </c:pt>
              </c:numCache>
            </c:numRef>
          </c:xVal>
          <c:yVal>
            <c:numRef>
              <c:f>'Loan Funds Questions Open SOL'!$H$156:$H$157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SOL'!$J$156:$J$157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0.14199999999999999</c:v>
                </c:pt>
              </c:numCache>
            </c:numRef>
          </c:xVal>
          <c:yVal>
            <c:numRef>
              <c:f>'Loan Funds Questions Open SOL'!$K$156:$K$157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'Loan Funds Questions Open SOL'!$N$142</c:f>
              <c:strCache>
                <c:ptCount val="1"/>
                <c:pt idx="0">
                  <c:v>base saving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486731526347673"/>
                  <c:y val="2.442009078160899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'Loan Funds Questions Open SOL'!$N$144:$N$145</c:f>
              <c:numCache>
                <c:formatCode>0.0%</c:formatCode>
                <c:ptCount val="2"/>
                <c:pt idx="0">
                  <c:v>0.14799999999999999</c:v>
                </c:pt>
                <c:pt idx="1">
                  <c:v>0.14799999999999999</c:v>
                </c:pt>
              </c:numCache>
            </c:numRef>
          </c:xVal>
          <c:yVal>
            <c:numRef>
              <c:f>'Loan Funds Questions Open SOL'!$O$144:$O$145</c:f>
              <c:numCache>
                <c:formatCode>0.00%</c:formatCode>
                <c:ptCount val="2"/>
                <c:pt idx="0" formatCode="0.0%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'Loan Funds Questions Open SOL'!$N$154</c:f>
              <c:strCache>
                <c:ptCount val="1"/>
                <c:pt idx="0">
                  <c:v>alt(i) saving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870438370684434"/>
                  <c:y val="-0.131186793674527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'Loan Funds Questions Open SOL'!$N$156:$N$157</c:f>
              <c:numCache>
                <c:formatCode>0.0%</c:formatCode>
                <c:ptCount val="2"/>
                <c:pt idx="0">
                  <c:v>0.14199999999999999</c:v>
                </c:pt>
                <c:pt idx="1">
                  <c:v>0.14199999999999999</c:v>
                </c:pt>
              </c:numCache>
            </c:numRef>
          </c:xVal>
          <c:yVal>
            <c:numRef>
              <c:f>'Loan Funds Questions Open SOL'!$O$156:$O$157</c:f>
              <c:numCache>
                <c:formatCode>0.00000%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spPr>
            <a:ln w="9525" cap="rnd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SOL'!$G$150:$G$151</c:f>
              <c:numCache>
                <c:formatCode>0.0%</c:formatCode>
                <c:ptCount val="2"/>
                <c:pt idx="0">
                  <c:v>0.17299999999999999</c:v>
                </c:pt>
                <c:pt idx="1">
                  <c:v>0.17299999999999999</c:v>
                </c:pt>
              </c:numCache>
            </c:numRef>
          </c:xVal>
          <c:yVal>
            <c:numRef>
              <c:f>'Loan Funds Questions Open SOL'!$H$149:$H$150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0.03</c:v>
                </c:pt>
              </c:numCache>
            </c:numRef>
          </c:yVal>
          <c:smooth val="0"/>
        </c:ser>
        <c:ser>
          <c:idx val="11"/>
          <c:order val="11"/>
          <c:spPr>
            <a:ln w="9525" cap="rnd">
              <a:solidFill>
                <a:schemeClr val="accent6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SOL'!$J$149:$J$150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0.17299999999999999</c:v>
                </c:pt>
              </c:numCache>
            </c:numRef>
          </c:xVal>
          <c:yVal>
            <c:numRef>
              <c:f>'Loan Funds Questions Open SOL'!$K$149:$K$150</c:f>
              <c:numCache>
                <c:formatCode>0.0%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12"/>
          <c:order val="12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SOL'!$G$162:$G$163</c:f>
              <c:numCache>
                <c:formatCode>0.0%</c:formatCode>
                <c:ptCount val="2"/>
                <c:pt idx="0">
                  <c:v>0.19099999999999998</c:v>
                </c:pt>
                <c:pt idx="1">
                  <c:v>0.19099999999999998</c:v>
                </c:pt>
              </c:numCache>
            </c:numRef>
          </c:xVal>
          <c:yVal>
            <c:numRef>
              <c:f>'Loan Funds Questions Open SOL'!$H$161:$H$162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9525" cap="rnd">
                <a:solidFill>
                  <a:schemeClr val="tx1"/>
                </a:solidFill>
                <a:prstDash val="sysDot"/>
                <a:round/>
              </a:ln>
              <a:effectLst/>
            </c:spPr>
          </c:dPt>
          <c:xVal>
            <c:numRef>
              <c:f>'Loan Funds Questions Open SOL'!$J$161:$J$162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0.19099999999999998</c:v>
                </c:pt>
              </c:numCache>
            </c:numRef>
          </c:xVal>
          <c:yVal>
            <c:numRef>
              <c:f>'Loan Funds Questions Open SOL'!$K$161:$K$162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'Loan Funds Questions Open SOL'!$N$147</c:f>
              <c:strCache>
                <c:ptCount val="1"/>
                <c:pt idx="0">
                  <c:v>base invest.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'Loan Funds Questions Open SOL'!$N$149:$N$150</c:f>
              <c:numCache>
                <c:formatCode>0.0%</c:formatCode>
                <c:ptCount val="2"/>
                <c:pt idx="0">
                  <c:v>0.17299999999999999</c:v>
                </c:pt>
                <c:pt idx="1">
                  <c:v>0.17299999999999999</c:v>
                </c:pt>
              </c:numCache>
            </c:numRef>
          </c:xVal>
          <c:yVal>
            <c:numRef>
              <c:f>'Loan Funds Questions Open SOL'!$O$149:$O$150</c:f>
              <c:numCache>
                <c:formatCode>0.00%</c:formatCode>
                <c:ptCount val="2"/>
                <c:pt idx="0" formatCode="0.0%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'Loan Funds Questions Open SOL'!$N$159</c:f>
              <c:strCache>
                <c:ptCount val="1"/>
                <c:pt idx="0">
                  <c:v>alt(i) invest.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711538461538547E-2"/>
                  <c:y val="-0.1562053175085276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'Loan Funds Questions Open SOL'!$N$161:$N$162</c:f>
              <c:numCache>
                <c:formatCode>0.0%</c:formatCode>
                <c:ptCount val="2"/>
                <c:pt idx="0">
                  <c:v>0.19099999999999998</c:v>
                </c:pt>
                <c:pt idx="1">
                  <c:v>0.19099999999999998</c:v>
                </c:pt>
              </c:numCache>
            </c:numRef>
          </c:xVal>
          <c:yVal>
            <c:numRef>
              <c:f>'Loan Funds Questions Open SOL'!$O$161:$O$162</c:f>
              <c:numCache>
                <c:formatCode>0.00000%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920184"/>
        <c:axId val="571920576"/>
      </c:scatterChart>
      <c:valAx>
        <c:axId val="571920184"/>
        <c:scaling>
          <c:orientation val="minMax"/>
          <c:min val="0.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Savings and Investment (in percent of output)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20576"/>
        <c:crosses val="autoZero"/>
        <c:crossBetween val="midCat"/>
      </c:valAx>
      <c:valAx>
        <c:axId val="571920576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interest rate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20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Net Exports, Savings/Investment</a:t>
            </a:r>
            <a:r>
              <a:rPr lang="en-US" sz="1100" baseline="0"/>
              <a:t> and Real Exchange Rate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99759405074365"/>
          <c:y val="0.15013888888888888"/>
          <c:w val="0.83257874015748046"/>
          <c:h val="0.6776469087197433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'Loan Funds Questions Open SOL'!$S$110:$S$132</c:f>
              <c:numCache>
                <c:formatCode>0.0%</c:formatCode>
                <c:ptCount val="23"/>
                <c:pt idx="0">
                  <c:v>-6.3047509039590929E-2</c:v>
                </c:pt>
                <c:pt idx="1">
                  <c:v>-5.9700503999594964E-2</c:v>
                </c:pt>
                <c:pt idx="2">
                  <c:v>-5.6386637623361359E-2</c:v>
                </c:pt>
                <c:pt idx="3">
                  <c:v>-5.3105581805308263E-2</c:v>
                </c:pt>
                <c:pt idx="4">
                  <c:v>-4.9857011688424005E-2</c:v>
                </c:pt>
                <c:pt idx="5">
                  <c:v>-4.6640605632103017E-2</c:v>
                </c:pt>
                <c:pt idx="6">
                  <c:v>-4.3456045180299975E-2</c:v>
                </c:pt>
                <c:pt idx="7">
                  <c:v>-4.0303015029999979E-2</c:v>
                </c:pt>
                <c:pt idx="8">
                  <c:v>-3.718120300000001E-2</c:v>
                </c:pt>
                <c:pt idx="9">
                  <c:v>-3.4090300000000039E-2</c:v>
                </c:pt>
                <c:pt idx="10">
                  <c:v>-3.1030000000000002E-2</c:v>
                </c:pt>
                <c:pt idx="11">
                  <c:v>-2.8000000000000004E-2</c:v>
                </c:pt>
                <c:pt idx="12">
                  <c:v>-2.5000000000000001E-2</c:v>
                </c:pt>
                <c:pt idx="13">
                  <c:v>-2.1999999999999999E-2</c:v>
                </c:pt>
                <c:pt idx="14">
                  <c:v>-1.9030000000000026E-2</c:v>
                </c:pt>
                <c:pt idx="15">
                  <c:v>-1.6089700000000009E-2</c:v>
                </c:pt>
                <c:pt idx="16">
                  <c:v>-1.3178803000000018E-2</c:v>
                </c:pt>
                <c:pt idx="17">
                  <c:v>-1.0297014970000009E-2</c:v>
                </c:pt>
                <c:pt idx="18">
                  <c:v>-7.4440448203000019E-3</c:v>
                </c:pt>
                <c:pt idx="19">
                  <c:v>-4.6196043720969776E-3</c:v>
                </c:pt>
                <c:pt idx="20">
                  <c:v>-1.8234083283760229E-3</c:v>
                </c:pt>
                <c:pt idx="21">
                  <c:v>9.4482575490771603E-4</c:v>
                </c:pt>
                <c:pt idx="22">
                  <c:v>3.6853774973586405E-3</c:v>
                </c:pt>
              </c:numCache>
            </c:numRef>
          </c:xVal>
          <c:yVal>
            <c:numRef>
              <c:f>'Loan Funds Questions Open SOL'!$Q$110:$Q$132</c:f>
              <c:numCache>
                <c:formatCode>0.0</c:formatCode>
                <c:ptCount val="23"/>
                <c:pt idx="0">
                  <c:v>112.68250301319698</c:v>
                </c:pt>
                <c:pt idx="1">
                  <c:v>111.56683466653166</c:v>
                </c:pt>
                <c:pt idx="2">
                  <c:v>110.46221254112045</c:v>
                </c:pt>
                <c:pt idx="3">
                  <c:v>109.36852726843608</c:v>
                </c:pt>
                <c:pt idx="4">
                  <c:v>108.28567056280801</c:v>
                </c:pt>
                <c:pt idx="5">
                  <c:v>107.213535210701</c:v>
                </c:pt>
                <c:pt idx="6">
                  <c:v>106.1520150601</c:v>
                </c:pt>
                <c:pt idx="7">
                  <c:v>105.10100500999999</c:v>
                </c:pt>
                <c:pt idx="8">
                  <c:v>104.060401</c:v>
                </c:pt>
                <c:pt idx="9">
                  <c:v>103.0301</c:v>
                </c:pt>
                <c:pt idx="10">
                  <c:v>102.01</c:v>
                </c:pt>
                <c:pt idx="11">
                  <c:v>101</c:v>
                </c:pt>
                <c:pt idx="12">
                  <c:v>100</c:v>
                </c:pt>
                <c:pt idx="13">
                  <c:v>99</c:v>
                </c:pt>
                <c:pt idx="14">
                  <c:v>98.01</c:v>
                </c:pt>
                <c:pt idx="15">
                  <c:v>97.029899999999998</c:v>
                </c:pt>
                <c:pt idx="16">
                  <c:v>96.059601000000001</c:v>
                </c:pt>
                <c:pt idx="17">
                  <c:v>95.099004989999997</c:v>
                </c:pt>
                <c:pt idx="18">
                  <c:v>94.148014940099998</c:v>
                </c:pt>
                <c:pt idx="19">
                  <c:v>93.206534790698996</c:v>
                </c:pt>
                <c:pt idx="20">
                  <c:v>92.274469442792011</c:v>
                </c:pt>
                <c:pt idx="21">
                  <c:v>91.351724748364092</c:v>
                </c:pt>
                <c:pt idx="22">
                  <c:v>90.438207500880452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SOL'!$T$110:$T$132</c:f>
              <c:numCache>
                <c:formatCode>0.0%</c:formatCode>
                <c:ptCount val="23"/>
                <c:pt idx="0">
                  <c:v>-6.3047509039590929E-2</c:v>
                </c:pt>
                <c:pt idx="1">
                  <c:v>-5.9700503999594964E-2</c:v>
                </c:pt>
                <c:pt idx="2">
                  <c:v>-5.6386637623361359E-2</c:v>
                </c:pt>
                <c:pt idx="3">
                  <c:v>-5.3105581805308263E-2</c:v>
                </c:pt>
                <c:pt idx="4">
                  <c:v>-4.9857011688424005E-2</c:v>
                </c:pt>
                <c:pt idx="5">
                  <c:v>-4.6640605632103017E-2</c:v>
                </c:pt>
                <c:pt idx="6">
                  <c:v>-4.3456045180299975E-2</c:v>
                </c:pt>
                <c:pt idx="7">
                  <c:v>-4.0303015029999979E-2</c:v>
                </c:pt>
                <c:pt idx="8">
                  <c:v>-3.718120300000001E-2</c:v>
                </c:pt>
                <c:pt idx="9">
                  <c:v>-3.4090300000000039E-2</c:v>
                </c:pt>
                <c:pt idx="10">
                  <c:v>-3.1030000000000002E-2</c:v>
                </c:pt>
                <c:pt idx="11">
                  <c:v>-2.8000000000000004E-2</c:v>
                </c:pt>
                <c:pt idx="12">
                  <c:v>-2.5000000000000001E-2</c:v>
                </c:pt>
                <c:pt idx="13">
                  <c:v>-2.1999999999999999E-2</c:v>
                </c:pt>
                <c:pt idx="14">
                  <c:v>-1.9030000000000026E-2</c:v>
                </c:pt>
                <c:pt idx="15">
                  <c:v>-1.6089700000000009E-2</c:v>
                </c:pt>
                <c:pt idx="16">
                  <c:v>-1.3178803000000018E-2</c:v>
                </c:pt>
                <c:pt idx="17">
                  <c:v>-1.0297014970000009E-2</c:v>
                </c:pt>
                <c:pt idx="18">
                  <c:v>-7.4440448203000019E-3</c:v>
                </c:pt>
                <c:pt idx="19">
                  <c:v>-4.6196043720969776E-3</c:v>
                </c:pt>
                <c:pt idx="20">
                  <c:v>-1.8234083283760229E-3</c:v>
                </c:pt>
                <c:pt idx="21">
                  <c:v>9.4482575490771603E-4</c:v>
                </c:pt>
                <c:pt idx="22">
                  <c:v>3.6853774973586405E-3</c:v>
                </c:pt>
              </c:numCache>
            </c:numRef>
          </c:xVal>
          <c:yVal>
            <c:numRef>
              <c:f>'Loan Funds Questions Open SOL'!$Q$110:$Q$132</c:f>
              <c:numCache>
                <c:formatCode>0.0</c:formatCode>
                <c:ptCount val="23"/>
                <c:pt idx="0">
                  <c:v>112.68250301319698</c:v>
                </c:pt>
                <c:pt idx="1">
                  <c:v>111.56683466653166</c:v>
                </c:pt>
                <c:pt idx="2">
                  <c:v>110.46221254112045</c:v>
                </c:pt>
                <c:pt idx="3">
                  <c:v>109.36852726843608</c:v>
                </c:pt>
                <c:pt idx="4">
                  <c:v>108.28567056280801</c:v>
                </c:pt>
                <c:pt idx="5">
                  <c:v>107.213535210701</c:v>
                </c:pt>
                <c:pt idx="6">
                  <c:v>106.1520150601</c:v>
                </c:pt>
                <c:pt idx="7">
                  <c:v>105.10100500999999</c:v>
                </c:pt>
                <c:pt idx="8">
                  <c:v>104.060401</c:v>
                </c:pt>
                <c:pt idx="9">
                  <c:v>103.0301</c:v>
                </c:pt>
                <c:pt idx="10">
                  <c:v>102.01</c:v>
                </c:pt>
                <c:pt idx="11">
                  <c:v>101</c:v>
                </c:pt>
                <c:pt idx="12">
                  <c:v>100</c:v>
                </c:pt>
                <c:pt idx="13">
                  <c:v>99</c:v>
                </c:pt>
                <c:pt idx="14">
                  <c:v>98.01</c:v>
                </c:pt>
                <c:pt idx="15">
                  <c:v>97.029899999999998</c:v>
                </c:pt>
                <c:pt idx="16">
                  <c:v>96.059601000000001</c:v>
                </c:pt>
                <c:pt idx="17">
                  <c:v>95.099004989999997</c:v>
                </c:pt>
                <c:pt idx="18">
                  <c:v>94.148014940099998</c:v>
                </c:pt>
                <c:pt idx="19">
                  <c:v>93.206534790698996</c:v>
                </c:pt>
                <c:pt idx="20">
                  <c:v>92.274469442792011</c:v>
                </c:pt>
                <c:pt idx="21">
                  <c:v>91.351724748364092</c:v>
                </c:pt>
                <c:pt idx="22">
                  <c:v>90.438207500880452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'Loan Funds Questions Open SOL'!$W$110:$W$132</c:f>
              <c:numCache>
                <c:formatCode>0.0%</c:formatCode>
                <c:ptCount val="23"/>
                <c:pt idx="0">
                  <c:v>-2.4999999999999994E-2</c:v>
                </c:pt>
                <c:pt idx="1">
                  <c:v>-2.4999999999999994E-2</c:v>
                </c:pt>
                <c:pt idx="2">
                  <c:v>-2.4999999999999994E-2</c:v>
                </c:pt>
                <c:pt idx="3">
                  <c:v>-2.4999999999999994E-2</c:v>
                </c:pt>
                <c:pt idx="4">
                  <c:v>-2.4999999999999994E-2</c:v>
                </c:pt>
                <c:pt idx="5">
                  <c:v>-2.4999999999999994E-2</c:v>
                </c:pt>
                <c:pt idx="6">
                  <c:v>-2.4999999999999994E-2</c:v>
                </c:pt>
                <c:pt idx="7">
                  <c:v>-2.4999999999999994E-2</c:v>
                </c:pt>
                <c:pt idx="8">
                  <c:v>-2.4999999999999994E-2</c:v>
                </c:pt>
                <c:pt idx="9">
                  <c:v>-2.4999999999999994E-2</c:v>
                </c:pt>
                <c:pt idx="10">
                  <c:v>-2.4999999999999994E-2</c:v>
                </c:pt>
                <c:pt idx="11">
                  <c:v>-2.4999999999999994E-2</c:v>
                </c:pt>
                <c:pt idx="12">
                  <c:v>-2.4999999999999994E-2</c:v>
                </c:pt>
                <c:pt idx="13">
                  <c:v>-2.4999999999999994E-2</c:v>
                </c:pt>
                <c:pt idx="14">
                  <c:v>-2.4999999999999994E-2</c:v>
                </c:pt>
                <c:pt idx="15">
                  <c:v>-2.4999999999999994E-2</c:v>
                </c:pt>
                <c:pt idx="16">
                  <c:v>-2.4999999999999994E-2</c:v>
                </c:pt>
                <c:pt idx="17">
                  <c:v>-2.4999999999999994E-2</c:v>
                </c:pt>
                <c:pt idx="18">
                  <c:v>-2.4999999999999994E-2</c:v>
                </c:pt>
                <c:pt idx="19">
                  <c:v>-2.4999999999999994E-2</c:v>
                </c:pt>
                <c:pt idx="20">
                  <c:v>-2.4999999999999994E-2</c:v>
                </c:pt>
                <c:pt idx="21">
                  <c:v>-2.4999999999999994E-2</c:v>
                </c:pt>
                <c:pt idx="22">
                  <c:v>-2.4999999999999994E-2</c:v>
                </c:pt>
              </c:numCache>
            </c:numRef>
          </c:xVal>
          <c:yVal>
            <c:numRef>
              <c:f>'Loan Funds Questions Open SOL'!$Q$110:$Q$132</c:f>
              <c:numCache>
                <c:formatCode>0.0</c:formatCode>
                <c:ptCount val="23"/>
                <c:pt idx="0">
                  <c:v>112.68250301319698</c:v>
                </c:pt>
                <c:pt idx="1">
                  <c:v>111.56683466653166</c:v>
                </c:pt>
                <c:pt idx="2">
                  <c:v>110.46221254112045</c:v>
                </c:pt>
                <c:pt idx="3">
                  <c:v>109.36852726843608</c:v>
                </c:pt>
                <c:pt idx="4">
                  <c:v>108.28567056280801</c:v>
                </c:pt>
                <c:pt idx="5">
                  <c:v>107.213535210701</c:v>
                </c:pt>
                <c:pt idx="6">
                  <c:v>106.1520150601</c:v>
                </c:pt>
                <c:pt idx="7">
                  <c:v>105.10100500999999</c:v>
                </c:pt>
                <c:pt idx="8">
                  <c:v>104.060401</c:v>
                </c:pt>
                <c:pt idx="9">
                  <c:v>103.0301</c:v>
                </c:pt>
                <c:pt idx="10">
                  <c:v>102.01</c:v>
                </c:pt>
                <c:pt idx="11">
                  <c:v>101</c:v>
                </c:pt>
                <c:pt idx="12">
                  <c:v>100</c:v>
                </c:pt>
                <c:pt idx="13">
                  <c:v>99</c:v>
                </c:pt>
                <c:pt idx="14">
                  <c:v>98.01</c:v>
                </c:pt>
                <c:pt idx="15">
                  <c:v>97.029899999999998</c:v>
                </c:pt>
                <c:pt idx="16">
                  <c:v>96.059601000000001</c:v>
                </c:pt>
                <c:pt idx="17">
                  <c:v>95.099004989999997</c:v>
                </c:pt>
                <c:pt idx="18">
                  <c:v>94.148014940099998</c:v>
                </c:pt>
                <c:pt idx="19">
                  <c:v>93.206534790698996</c:v>
                </c:pt>
                <c:pt idx="20">
                  <c:v>92.274469442792011</c:v>
                </c:pt>
                <c:pt idx="21">
                  <c:v>91.351724748364092</c:v>
                </c:pt>
                <c:pt idx="22">
                  <c:v>90.438207500880452</c:v>
                </c:pt>
              </c:numCache>
            </c:numRef>
          </c:yVal>
          <c:smooth val="0"/>
        </c:ser>
        <c:ser>
          <c:idx val="3"/>
          <c:order val="3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SOL'!$AK$123:$AK$124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-2.4999999999999994E-2</c:v>
                </c:pt>
              </c:numCache>
            </c:numRef>
          </c:xVal>
          <c:yVal>
            <c:numRef>
              <c:f>'Loan Funds Questions Open SOL'!$AL$123:$AL$124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4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SOL'!$X$110:$X$132</c:f>
              <c:numCache>
                <c:formatCode>0.0%</c:formatCode>
                <c:ptCount val="23"/>
                <c:pt idx="0">
                  <c:v>-4.8999999999999988E-2</c:v>
                </c:pt>
                <c:pt idx="1">
                  <c:v>-4.8999999999999988E-2</c:v>
                </c:pt>
                <c:pt idx="2">
                  <c:v>-4.8999999999999988E-2</c:v>
                </c:pt>
                <c:pt idx="3">
                  <c:v>-4.8999999999999988E-2</c:v>
                </c:pt>
                <c:pt idx="4">
                  <c:v>-4.8999999999999988E-2</c:v>
                </c:pt>
                <c:pt idx="5">
                  <c:v>-4.8999999999999988E-2</c:v>
                </c:pt>
                <c:pt idx="6">
                  <c:v>-4.8999999999999988E-2</c:v>
                </c:pt>
                <c:pt idx="7">
                  <c:v>-4.8999999999999988E-2</c:v>
                </c:pt>
                <c:pt idx="8">
                  <c:v>-4.8999999999999988E-2</c:v>
                </c:pt>
                <c:pt idx="9">
                  <c:v>-4.8999999999999988E-2</c:v>
                </c:pt>
                <c:pt idx="10">
                  <c:v>-4.8999999999999988E-2</c:v>
                </c:pt>
                <c:pt idx="11">
                  <c:v>-4.8999999999999988E-2</c:v>
                </c:pt>
                <c:pt idx="12">
                  <c:v>-4.8999999999999988E-2</c:v>
                </c:pt>
                <c:pt idx="13">
                  <c:v>-4.8999999999999988E-2</c:v>
                </c:pt>
                <c:pt idx="14">
                  <c:v>-4.8999999999999988E-2</c:v>
                </c:pt>
                <c:pt idx="15">
                  <c:v>-4.8999999999999988E-2</c:v>
                </c:pt>
                <c:pt idx="16">
                  <c:v>-4.8999999999999988E-2</c:v>
                </c:pt>
                <c:pt idx="17">
                  <c:v>-4.8999999999999988E-2</c:v>
                </c:pt>
                <c:pt idx="18">
                  <c:v>-4.8999999999999988E-2</c:v>
                </c:pt>
                <c:pt idx="19">
                  <c:v>-4.8999999999999988E-2</c:v>
                </c:pt>
                <c:pt idx="20">
                  <c:v>-4.8999999999999988E-2</c:v>
                </c:pt>
                <c:pt idx="21">
                  <c:v>-4.8999999999999988E-2</c:v>
                </c:pt>
                <c:pt idx="22">
                  <c:v>-4.8999999999999988E-2</c:v>
                </c:pt>
              </c:numCache>
            </c:numRef>
          </c:xVal>
          <c:yVal>
            <c:numRef>
              <c:f>'Loan Funds Questions Open SOL'!$Q$110:$Q$132</c:f>
              <c:numCache>
                <c:formatCode>0.0</c:formatCode>
                <c:ptCount val="23"/>
                <c:pt idx="0">
                  <c:v>112.68250301319698</c:v>
                </c:pt>
                <c:pt idx="1">
                  <c:v>111.56683466653166</c:v>
                </c:pt>
                <c:pt idx="2">
                  <c:v>110.46221254112045</c:v>
                </c:pt>
                <c:pt idx="3">
                  <c:v>109.36852726843608</c:v>
                </c:pt>
                <c:pt idx="4">
                  <c:v>108.28567056280801</c:v>
                </c:pt>
                <c:pt idx="5">
                  <c:v>107.213535210701</c:v>
                </c:pt>
                <c:pt idx="6">
                  <c:v>106.1520150601</c:v>
                </c:pt>
                <c:pt idx="7">
                  <c:v>105.10100500999999</c:v>
                </c:pt>
                <c:pt idx="8">
                  <c:v>104.060401</c:v>
                </c:pt>
                <c:pt idx="9">
                  <c:v>103.0301</c:v>
                </c:pt>
                <c:pt idx="10">
                  <c:v>102.01</c:v>
                </c:pt>
                <c:pt idx="11">
                  <c:v>101</c:v>
                </c:pt>
                <c:pt idx="12">
                  <c:v>100</c:v>
                </c:pt>
                <c:pt idx="13">
                  <c:v>99</c:v>
                </c:pt>
                <c:pt idx="14">
                  <c:v>98.01</c:v>
                </c:pt>
                <c:pt idx="15">
                  <c:v>97.029899999999998</c:v>
                </c:pt>
                <c:pt idx="16">
                  <c:v>96.059601000000001</c:v>
                </c:pt>
                <c:pt idx="17">
                  <c:v>95.099004989999997</c:v>
                </c:pt>
                <c:pt idx="18">
                  <c:v>94.148014940099998</c:v>
                </c:pt>
                <c:pt idx="19">
                  <c:v>93.206534790698996</c:v>
                </c:pt>
                <c:pt idx="20">
                  <c:v>92.274469442792011</c:v>
                </c:pt>
                <c:pt idx="21">
                  <c:v>91.351724748364092</c:v>
                </c:pt>
                <c:pt idx="22">
                  <c:v>90.438207500880452</c:v>
                </c:pt>
              </c:numCache>
            </c:numRef>
          </c:yVal>
          <c:smooth val="0"/>
        </c:ser>
        <c:ser>
          <c:idx val="5"/>
          <c:order val="5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SOL'!$AK$128:$AK$129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-4.8999999999999988E-2</c:v>
                </c:pt>
              </c:numCache>
            </c:numRef>
          </c:xVal>
          <c:yVal>
            <c:numRef>
              <c:f>'Loan Funds Questions Open SOL'!$AL$128:$AL$129</c:f>
              <c:numCache>
                <c:formatCode>0.0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'Loan Funds Questions Open SOL'!$AN$121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'Loan Funds Questions Open SOL'!$AN$123:$AN$124</c:f>
              <c:numCache>
                <c:formatCode>0.0%</c:formatCode>
                <c:ptCount val="2"/>
                <c:pt idx="0" formatCode="0%">
                  <c:v>-2.4999999999999994E-2</c:v>
                </c:pt>
                <c:pt idx="1">
                  <c:v>-2.4999999999999994E-2</c:v>
                </c:pt>
              </c:numCache>
            </c:numRef>
          </c:xVal>
          <c:yVal>
            <c:numRef>
              <c:f>'Loan Funds Questions Open SOL'!$AO$123:$AO$124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'Loan Funds Questions Open SOL'!$AN$126</c:f>
              <c:strCache>
                <c:ptCount val="1"/>
                <c:pt idx="0">
                  <c:v>alt(i)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'Loan Funds Questions Open SOL'!$AN$128:$AN$129</c:f>
              <c:numCache>
                <c:formatCode>0.0%</c:formatCode>
                <c:ptCount val="2"/>
                <c:pt idx="0" formatCode="0%">
                  <c:v>-4.8999999999999988E-2</c:v>
                </c:pt>
                <c:pt idx="1">
                  <c:v>-4.8999999999999988E-2</c:v>
                </c:pt>
              </c:numCache>
            </c:numRef>
          </c:xVal>
          <c:yVal>
            <c:numRef>
              <c:f>'Loan Funds Questions Open SOL'!$AO$128:$AO$129</c:f>
              <c:numCache>
                <c:formatCode>General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920968"/>
        <c:axId val="571922536"/>
      </c:scatterChart>
      <c:valAx>
        <c:axId val="571920968"/>
        <c:scaling>
          <c:orientation val="minMax"/>
          <c:max val="2.0000000000000004E-2"/>
          <c:min val="-0.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 and net</a:t>
                </a:r>
                <a:r>
                  <a:rPr lang="en-US" baseline="0"/>
                  <a:t> exports -- in percent of output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6677296587926508"/>
              <c:y val="0.91203703703703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22536"/>
        <c:crosses val="autoZero"/>
        <c:crossBetween val="midCat"/>
      </c:valAx>
      <c:valAx>
        <c:axId val="571922536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exchange rate (appreciation +)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20968"/>
        <c:crossesAt val="-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Net Exports, Savings/Investment</a:t>
            </a:r>
            <a:r>
              <a:rPr lang="en-US" sz="1100" baseline="0"/>
              <a:t> and Real Exchange Rate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99759405074365"/>
          <c:y val="0.15013888888888888"/>
          <c:w val="0.83257874015748046"/>
          <c:h val="0.6776469087197433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'Loan Funds Questions Open SOL'!$S$110:$S$132</c:f>
              <c:numCache>
                <c:formatCode>0.0%</c:formatCode>
                <c:ptCount val="23"/>
                <c:pt idx="0">
                  <c:v>-6.3047509039590929E-2</c:v>
                </c:pt>
                <c:pt idx="1">
                  <c:v>-5.9700503999594964E-2</c:v>
                </c:pt>
                <c:pt idx="2">
                  <c:v>-5.6386637623361359E-2</c:v>
                </c:pt>
                <c:pt idx="3">
                  <c:v>-5.3105581805308263E-2</c:v>
                </c:pt>
                <c:pt idx="4">
                  <c:v>-4.9857011688424005E-2</c:v>
                </c:pt>
                <c:pt idx="5">
                  <c:v>-4.6640605632103017E-2</c:v>
                </c:pt>
                <c:pt idx="6">
                  <c:v>-4.3456045180299975E-2</c:v>
                </c:pt>
                <c:pt idx="7">
                  <c:v>-4.0303015029999979E-2</c:v>
                </c:pt>
                <c:pt idx="8">
                  <c:v>-3.718120300000001E-2</c:v>
                </c:pt>
                <c:pt idx="9">
                  <c:v>-3.4090300000000039E-2</c:v>
                </c:pt>
                <c:pt idx="10">
                  <c:v>-3.1030000000000002E-2</c:v>
                </c:pt>
                <c:pt idx="11">
                  <c:v>-2.8000000000000004E-2</c:v>
                </c:pt>
                <c:pt idx="12">
                  <c:v>-2.5000000000000001E-2</c:v>
                </c:pt>
                <c:pt idx="13">
                  <c:v>-2.1999999999999999E-2</c:v>
                </c:pt>
                <c:pt idx="14">
                  <c:v>-1.9030000000000026E-2</c:v>
                </c:pt>
                <c:pt idx="15">
                  <c:v>-1.6089700000000009E-2</c:v>
                </c:pt>
                <c:pt idx="16">
                  <c:v>-1.3178803000000018E-2</c:v>
                </c:pt>
                <c:pt idx="17">
                  <c:v>-1.0297014970000009E-2</c:v>
                </c:pt>
                <c:pt idx="18">
                  <c:v>-7.4440448203000019E-3</c:v>
                </c:pt>
                <c:pt idx="19">
                  <c:v>-4.6196043720969776E-3</c:v>
                </c:pt>
                <c:pt idx="20">
                  <c:v>-1.8234083283760229E-3</c:v>
                </c:pt>
                <c:pt idx="21">
                  <c:v>9.4482575490771603E-4</c:v>
                </c:pt>
                <c:pt idx="22">
                  <c:v>3.6853774973586405E-3</c:v>
                </c:pt>
              </c:numCache>
            </c:numRef>
          </c:xVal>
          <c:yVal>
            <c:numRef>
              <c:f>'Loan Funds Questions Open SOL'!$Q$110:$Q$132</c:f>
              <c:numCache>
                <c:formatCode>0.0</c:formatCode>
                <c:ptCount val="23"/>
                <c:pt idx="0">
                  <c:v>112.68250301319698</c:v>
                </c:pt>
                <c:pt idx="1">
                  <c:v>111.56683466653166</c:v>
                </c:pt>
                <c:pt idx="2">
                  <c:v>110.46221254112045</c:v>
                </c:pt>
                <c:pt idx="3">
                  <c:v>109.36852726843608</c:v>
                </c:pt>
                <c:pt idx="4">
                  <c:v>108.28567056280801</c:v>
                </c:pt>
                <c:pt idx="5">
                  <c:v>107.213535210701</c:v>
                </c:pt>
                <c:pt idx="6">
                  <c:v>106.1520150601</c:v>
                </c:pt>
                <c:pt idx="7">
                  <c:v>105.10100500999999</c:v>
                </c:pt>
                <c:pt idx="8">
                  <c:v>104.060401</c:v>
                </c:pt>
                <c:pt idx="9">
                  <c:v>103.0301</c:v>
                </c:pt>
                <c:pt idx="10">
                  <c:v>102.01</c:v>
                </c:pt>
                <c:pt idx="11">
                  <c:v>101</c:v>
                </c:pt>
                <c:pt idx="12">
                  <c:v>100</c:v>
                </c:pt>
                <c:pt idx="13">
                  <c:v>99</c:v>
                </c:pt>
                <c:pt idx="14">
                  <c:v>98.01</c:v>
                </c:pt>
                <c:pt idx="15">
                  <c:v>97.029899999999998</c:v>
                </c:pt>
                <c:pt idx="16">
                  <c:v>96.059601000000001</c:v>
                </c:pt>
                <c:pt idx="17">
                  <c:v>95.099004989999997</c:v>
                </c:pt>
                <c:pt idx="18">
                  <c:v>94.148014940099998</c:v>
                </c:pt>
                <c:pt idx="19">
                  <c:v>93.206534790698996</c:v>
                </c:pt>
                <c:pt idx="20">
                  <c:v>92.274469442792011</c:v>
                </c:pt>
                <c:pt idx="21">
                  <c:v>91.351724748364092</c:v>
                </c:pt>
                <c:pt idx="22">
                  <c:v>90.438207500880452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SOL'!$T$110:$T$132</c:f>
              <c:numCache>
                <c:formatCode>0.0%</c:formatCode>
                <c:ptCount val="23"/>
                <c:pt idx="0">
                  <c:v>-6.3047509039590929E-2</c:v>
                </c:pt>
                <c:pt idx="1">
                  <c:v>-5.9700503999594964E-2</c:v>
                </c:pt>
                <c:pt idx="2">
                  <c:v>-5.6386637623361359E-2</c:v>
                </c:pt>
                <c:pt idx="3">
                  <c:v>-5.3105581805308263E-2</c:v>
                </c:pt>
                <c:pt idx="4">
                  <c:v>-4.9857011688424005E-2</c:v>
                </c:pt>
                <c:pt idx="5">
                  <c:v>-4.6640605632103017E-2</c:v>
                </c:pt>
                <c:pt idx="6">
                  <c:v>-4.3456045180299975E-2</c:v>
                </c:pt>
                <c:pt idx="7">
                  <c:v>-4.0303015029999979E-2</c:v>
                </c:pt>
                <c:pt idx="8">
                  <c:v>-3.718120300000001E-2</c:v>
                </c:pt>
                <c:pt idx="9">
                  <c:v>-3.4090300000000039E-2</c:v>
                </c:pt>
                <c:pt idx="10">
                  <c:v>-3.1030000000000002E-2</c:v>
                </c:pt>
                <c:pt idx="11">
                  <c:v>-2.8000000000000004E-2</c:v>
                </c:pt>
                <c:pt idx="12">
                  <c:v>-2.5000000000000001E-2</c:v>
                </c:pt>
                <c:pt idx="13">
                  <c:v>-2.1999999999999999E-2</c:v>
                </c:pt>
                <c:pt idx="14">
                  <c:v>-1.9030000000000026E-2</c:v>
                </c:pt>
                <c:pt idx="15">
                  <c:v>-1.6089700000000009E-2</c:v>
                </c:pt>
                <c:pt idx="16">
                  <c:v>-1.3178803000000018E-2</c:v>
                </c:pt>
                <c:pt idx="17">
                  <c:v>-1.0297014970000009E-2</c:v>
                </c:pt>
                <c:pt idx="18">
                  <c:v>-7.4440448203000019E-3</c:v>
                </c:pt>
                <c:pt idx="19">
                  <c:v>-4.6196043720969776E-3</c:v>
                </c:pt>
                <c:pt idx="20">
                  <c:v>-1.8234083283760229E-3</c:v>
                </c:pt>
                <c:pt idx="21">
                  <c:v>9.4482575490771603E-4</c:v>
                </c:pt>
                <c:pt idx="22">
                  <c:v>3.6853774973586405E-3</c:v>
                </c:pt>
              </c:numCache>
            </c:numRef>
          </c:xVal>
          <c:yVal>
            <c:numRef>
              <c:f>'Loan Funds Questions Open SOL'!$Q$110:$Q$132</c:f>
              <c:numCache>
                <c:formatCode>0.0</c:formatCode>
                <c:ptCount val="23"/>
                <c:pt idx="0">
                  <c:v>112.68250301319698</c:v>
                </c:pt>
                <c:pt idx="1">
                  <c:v>111.56683466653166</c:v>
                </c:pt>
                <c:pt idx="2">
                  <c:v>110.46221254112045</c:v>
                </c:pt>
                <c:pt idx="3">
                  <c:v>109.36852726843608</c:v>
                </c:pt>
                <c:pt idx="4">
                  <c:v>108.28567056280801</c:v>
                </c:pt>
                <c:pt idx="5">
                  <c:v>107.213535210701</c:v>
                </c:pt>
                <c:pt idx="6">
                  <c:v>106.1520150601</c:v>
                </c:pt>
                <c:pt idx="7">
                  <c:v>105.10100500999999</c:v>
                </c:pt>
                <c:pt idx="8">
                  <c:v>104.060401</c:v>
                </c:pt>
                <c:pt idx="9">
                  <c:v>103.0301</c:v>
                </c:pt>
                <c:pt idx="10">
                  <c:v>102.01</c:v>
                </c:pt>
                <c:pt idx="11">
                  <c:v>101</c:v>
                </c:pt>
                <c:pt idx="12">
                  <c:v>100</c:v>
                </c:pt>
                <c:pt idx="13">
                  <c:v>99</c:v>
                </c:pt>
                <c:pt idx="14">
                  <c:v>98.01</c:v>
                </c:pt>
                <c:pt idx="15">
                  <c:v>97.029899999999998</c:v>
                </c:pt>
                <c:pt idx="16">
                  <c:v>96.059601000000001</c:v>
                </c:pt>
                <c:pt idx="17">
                  <c:v>95.099004989999997</c:v>
                </c:pt>
                <c:pt idx="18">
                  <c:v>94.148014940099998</c:v>
                </c:pt>
                <c:pt idx="19">
                  <c:v>93.206534790698996</c:v>
                </c:pt>
                <c:pt idx="20">
                  <c:v>92.274469442792011</c:v>
                </c:pt>
                <c:pt idx="21">
                  <c:v>91.351724748364092</c:v>
                </c:pt>
                <c:pt idx="22">
                  <c:v>90.438207500880452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'Loan Funds Questions Open SOL'!$W$110:$W$132</c:f>
              <c:numCache>
                <c:formatCode>0.0%</c:formatCode>
                <c:ptCount val="23"/>
                <c:pt idx="0">
                  <c:v>-2.4999999999999994E-2</c:v>
                </c:pt>
                <c:pt idx="1">
                  <c:v>-2.4999999999999994E-2</c:v>
                </c:pt>
                <c:pt idx="2">
                  <c:v>-2.4999999999999994E-2</c:v>
                </c:pt>
                <c:pt idx="3">
                  <c:v>-2.4999999999999994E-2</c:v>
                </c:pt>
                <c:pt idx="4">
                  <c:v>-2.4999999999999994E-2</c:v>
                </c:pt>
                <c:pt idx="5">
                  <c:v>-2.4999999999999994E-2</c:v>
                </c:pt>
                <c:pt idx="6">
                  <c:v>-2.4999999999999994E-2</c:v>
                </c:pt>
                <c:pt idx="7">
                  <c:v>-2.4999999999999994E-2</c:v>
                </c:pt>
                <c:pt idx="8">
                  <c:v>-2.4999999999999994E-2</c:v>
                </c:pt>
                <c:pt idx="9">
                  <c:v>-2.4999999999999994E-2</c:v>
                </c:pt>
                <c:pt idx="10">
                  <c:v>-2.4999999999999994E-2</c:v>
                </c:pt>
                <c:pt idx="11">
                  <c:v>-2.4999999999999994E-2</c:v>
                </c:pt>
                <c:pt idx="12">
                  <c:v>-2.4999999999999994E-2</c:v>
                </c:pt>
                <c:pt idx="13">
                  <c:v>-2.4999999999999994E-2</c:v>
                </c:pt>
                <c:pt idx="14">
                  <c:v>-2.4999999999999994E-2</c:v>
                </c:pt>
                <c:pt idx="15">
                  <c:v>-2.4999999999999994E-2</c:v>
                </c:pt>
                <c:pt idx="16">
                  <c:v>-2.4999999999999994E-2</c:v>
                </c:pt>
                <c:pt idx="17">
                  <c:v>-2.4999999999999994E-2</c:v>
                </c:pt>
                <c:pt idx="18">
                  <c:v>-2.4999999999999994E-2</c:v>
                </c:pt>
                <c:pt idx="19">
                  <c:v>-2.4999999999999994E-2</c:v>
                </c:pt>
                <c:pt idx="20">
                  <c:v>-2.4999999999999994E-2</c:v>
                </c:pt>
                <c:pt idx="21">
                  <c:v>-2.4999999999999994E-2</c:v>
                </c:pt>
                <c:pt idx="22">
                  <c:v>-2.4999999999999994E-2</c:v>
                </c:pt>
              </c:numCache>
            </c:numRef>
          </c:xVal>
          <c:yVal>
            <c:numRef>
              <c:f>'Loan Funds Questions Open SOL'!$Q$110:$Q$132</c:f>
              <c:numCache>
                <c:formatCode>0.0</c:formatCode>
                <c:ptCount val="23"/>
                <c:pt idx="0">
                  <c:v>112.68250301319698</c:v>
                </c:pt>
                <c:pt idx="1">
                  <c:v>111.56683466653166</c:v>
                </c:pt>
                <c:pt idx="2">
                  <c:v>110.46221254112045</c:v>
                </c:pt>
                <c:pt idx="3">
                  <c:v>109.36852726843608</c:v>
                </c:pt>
                <c:pt idx="4">
                  <c:v>108.28567056280801</c:v>
                </c:pt>
                <c:pt idx="5">
                  <c:v>107.213535210701</c:v>
                </c:pt>
                <c:pt idx="6">
                  <c:v>106.1520150601</c:v>
                </c:pt>
                <c:pt idx="7">
                  <c:v>105.10100500999999</c:v>
                </c:pt>
                <c:pt idx="8">
                  <c:v>104.060401</c:v>
                </c:pt>
                <c:pt idx="9">
                  <c:v>103.0301</c:v>
                </c:pt>
                <c:pt idx="10">
                  <c:v>102.01</c:v>
                </c:pt>
                <c:pt idx="11">
                  <c:v>101</c:v>
                </c:pt>
                <c:pt idx="12">
                  <c:v>100</c:v>
                </c:pt>
                <c:pt idx="13">
                  <c:v>99</c:v>
                </c:pt>
                <c:pt idx="14">
                  <c:v>98.01</c:v>
                </c:pt>
                <c:pt idx="15">
                  <c:v>97.029899999999998</c:v>
                </c:pt>
                <c:pt idx="16">
                  <c:v>96.059601000000001</c:v>
                </c:pt>
                <c:pt idx="17">
                  <c:v>95.099004989999997</c:v>
                </c:pt>
                <c:pt idx="18">
                  <c:v>94.148014940099998</c:v>
                </c:pt>
                <c:pt idx="19">
                  <c:v>93.206534790698996</c:v>
                </c:pt>
                <c:pt idx="20">
                  <c:v>92.274469442792011</c:v>
                </c:pt>
                <c:pt idx="21">
                  <c:v>91.351724748364092</c:v>
                </c:pt>
                <c:pt idx="22">
                  <c:v>90.438207500880452</c:v>
                </c:pt>
              </c:numCache>
            </c:numRef>
          </c:yVal>
          <c:smooth val="0"/>
        </c:ser>
        <c:ser>
          <c:idx val="3"/>
          <c:order val="3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SOL'!$AK$123:$AK$124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-2.4999999999999994E-2</c:v>
                </c:pt>
              </c:numCache>
            </c:numRef>
          </c:xVal>
          <c:yVal>
            <c:numRef>
              <c:f>'Loan Funds Questions Open SOL'!$AL$123:$AL$124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4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SOL'!$X$110:$X$132</c:f>
              <c:numCache>
                <c:formatCode>0.0%</c:formatCode>
                <c:ptCount val="23"/>
                <c:pt idx="0">
                  <c:v>-4.8999999999999988E-2</c:v>
                </c:pt>
                <c:pt idx="1">
                  <c:v>-4.8999999999999988E-2</c:v>
                </c:pt>
                <c:pt idx="2">
                  <c:v>-4.8999999999999988E-2</c:v>
                </c:pt>
                <c:pt idx="3">
                  <c:v>-4.8999999999999988E-2</c:v>
                </c:pt>
                <c:pt idx="4">
                  <c:v>-4.8999999999999988E-2</c:v>
                </c:pt>
                <c:pt idx="5">
                  <c:v>-4.8999999999999988E-2</c:v>
                </c:pt>
                <c:pt idx="6">
                  <c:v>-4.8999999999999988E-2</c:v>
                </c:pt>
                <c:pt idx="7">
                  <c:v>-4.8999999999999988E-2</c:v>
                </c:pt>
                <c:pt idx="8">
                  <c:v>-4.8999999999999988E-2</c:v>
                </c:pt>
                <c:pt idx="9">
                  <c:v>-4.8999999999999988E-2</c:v>
                </c:pt>
                <c:pt idx="10">
                  <c:v>-4.8999999999999988E-2</c:v>
                </c:pt>
                <c:pt idx="11">
                  <c:v>-4.8999999999999988E-2</c:v>
                </c:pt>
                <c:pt idx="12">
                  <c:v>-4.8999999999999988E-2</c:v>
                </c:pt>
                <c:pt idx="13">
                  <c:v>-4.8999999999999988E-2</c:v>
                </c:pt>
                <c:pt idx="14">
                  <c:v>-4.8999999999999988E-2</c:v>
                </c:pt>
                <c:pt idx="15">
                  <c:v>-4.8999999999999988E-2</c:v>
                </c:pt>
                <c:pt idx="16">
                  <c:v>-4.8999999999999988E-2</c:v>
                </c:pt>
                <c:pt idx="17">
                  <c:v>-4.8999999999999988E-2</c:v>
                </c:pt>
                <c:pt idx="18">
                  <c:v>-4.8999999999999988E-2</c:v>
                </c:pt>
                <c:pt idx="19">
                  <c:v>-4.8999999999999988E-2</c:v>
                </c:pt>
                <c:pt idx="20">
                  <c:v>-4.8999999999999988E-2</c:v>
                </c:pt>
                <c:pt idx="21">
                  <c:v>-4.8999999999999988E-2</c:v>
                </c:pt>
                <c:pt idx="22">
                  <c:v>-4.8999999999999988E-2</c:v>
                </c:pt>
              </c:numCache>
            </c:numRef>
          </c:xVal>
          <c:yVal>
            <c:numRef>
              <c:f>'Loan Funds Questions Open SOL'!$Q$110:$Q$132</c:f>
              <c:numCache>
                <c:formatCode>0.0</c:formatCode>
                <c:ptCount val="23"/>
                <c:pt idx="0">
                  <c:v>112.68250301319698</c:v>
                </c:pt>
                <c:pt idx="1">
                  <c:v>111.56683466653166</c:v>
                </c:pt>
                <c:pt idx="2">
                  <c:v>110.46221254112045</c:v>
                </c:pt>
                <c:pt idx="3">
                  <c:v>109.36852726843608</c:v>
                </c:pt>
                <c:pt idx="4">
                  <c:v>108.28567056280801</c:v>
                </c:pt>
                <c:pt idx="5">
                  <c:v>107.213535210701</c:v>
                </c:pt>
                <c:pt idx="6">
                  <c:v>106.1520150601</c:v>
                </c:pt>
                <c:pt idx="7">
                  <c:v>105.10100500999999</c:v>
                </c:pt>
                <c:pt idx="8">
                  <c:v>104.060401</c:v>
                </c:pt>
                <c:pt idx="9">
                  <c:v>103.0301</c:v>
                </c:pt>
                <c:pt idx="10">
                  <c:v>102.01</c:v>
                </c:pt>
                <c:pt idx="11">
                  <c:v>101</c:v>
                </c:pt>
                <c:pt idx="12">
                  <c:v>100</c:v>
                </c:pt>
                <c:pt idx="13">
                  <c:v>99</c:v>
                </c:pt>
                <c:pt idx="14">
                  <c:v>98.01</c:v>
                </c:pt>
                <c:pt idx="15">
                  <c:v>97.029899999999998</c:v>
                </c:pt>
                <c:pt idx="16">
                  <c:v>96.059601000000001</c:v>
                </c:pt>
                <c:pt idx="17">
                  <c:v>95.099004989999997</c:v>
                </c:pt>
                <c:pt idx="18">
                  <c:v>94.148014940099998</c:v>
                </c:pt>
                <c:pt idx="19">
                  <c:v>93.206534790698996</c:v>
                </c:pt>
                <c:pt idx="20">
                  <c:v>92.274469442792011</c:v>
                </c:pt>
                <c:pt idx="21">
                  <c:v>91.351724748364092</c:v>
                </c:pt>
                <c:pt idx="22">
                  <c:v>90.438207500880452</c:v>
                </c:pt>
              </c:numCache>
            </c:numRef>
          </c:yVal>
          <c:smooth val="0"/>
        </c:ser>
        <c:ser>
          <c:idx val="5"/>
          <c:order val="5"/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'Loan Funds Questions Open SOL'!$AK$128:$AK$129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-4.8999999999999988E-2</c:v>
                </c:pt>
              </c:numCache>
            </c:numRef>
          </c:xVal>
          <c:yVal>
            <c:numRef>
              <c:f>'Loan Funds Questions Open SOL'!$AL$128:$AL$129</c:f>
              <c:numCache>
                <c:formatCode>0.0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'Loan Funds Questions Open SOL'!$AN$121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'Loan Funds Questions Open SOL'!$AN$123:$AN$124</c:f>
              <c:numCache>
                <c:formatCode>0.0%</c:formatCode>
                <c:ptCount val="2"/>
                <c:pt idx="0" formatCode="0%">
                  <c:v>-2.4999999999999994E-2</c:v>
                </c:pt>
                <c:pt idx="1">
                  <c:v>-2.4999999999999994E-2</c:v>
                </c:pt>
              </c:numCache>
            </c:numRef>
          </c:xVal>
          <c:yVal>
            <c:numRef>
              <c:f>'Loan Funds Questions Open SOL'!$AO$123:$AO$124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'Loan Funds Questions Open SOL'!$AN$126</c:f>
              <c:strCache>
                <c:ptCount val="1"/>
                <c:pt idx="0">
                  <c:v>alt(i)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'Loan Funds Questions Open SOL'!$AN$128:$AN$129</c:f>
              <c:numCache>
                <c:formatCode>0.0%</c:formatCode>
                <c:ptCount val="2"/>
                <c:pt idx="0" formatCode="0%">
                  <c:v>-4.8999999999999988E-2</c:v>
                </c:pt>
                <c:pt idx="1">
                  <c:v>-4.8999999999999988E-2</c:v>
                </c:pt>
              </c:numCache>
            </c:numRef>
          </c:xVal>
          <c:yVal>
            <c:numRef>
              <c:f>'Loan Funds Questions Open SOL'!$AO$128:$AO$129</c:f>
              <c:numCache>
                <c:formatCode>General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924496"/>
        <c:axId val="491482640"/>
      </c:scatterChart>
      <c:valAx>
        <c:axId val="571924496"/>
        <c:scaling>
          <c:orientation val="minMax"/>
          <c:max val="2.0000000000000004E-2"/>
          <c:min val="-6.0000000000000012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 and net</a:t>
                </a:r>
                <a:r>
                  <a:rPr lang="en-US" baseline="0"/>
                  <a:t> exports -- in percent of output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6677296587926508"/>
              <c:y val="0.91203703703703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82640"/>
        <c:crosses val="autoZero"/>
        <c:crossBetween val="midCat"/>
      </c:valAx>
      <c:valAx>
        <c:axId val="491482640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exchange rate (appreciation +)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24496"/>
        <c:crossesAt val="-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1.xml"/><Relationship Id="rId1" Type="http://schemas.openxmlformats.org/officeDocument/2006/relationships/image" Target="../media/image7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588869</xdr:colOff>
      <xdr:row>209</xdr:row>
      <xdr:rowOff>181841</xdr:rowOff>
    </xdr:from>
    <xdr:to>
      <xdr:col>4</xdr:col>
      <xdr:colOff>595219</xdr:colOff>
      <xdr:row>212</xdr:row>
      <xdr:rowOff>190313</xdr:rowOff>
    </xdr:to>
    <xdr:sp macro="" textlink="">
      <xdr:nvSpPr>
        <xdr:cNvPr id="5" name="TextBox 4"/>
        <xdr:cNvSpPr txBox="1"/>
      </xdr:nvSpPr>
      <xdr:spPr>
        <a:xfrm>
          <a:off x="6639149" y="32932601"/>
          <a:ext cx="615950" cy="54949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>
              <a:solidFill>
                <a:srgbClr val="0070C0"/>
              </a:solidFill>
            </a:rPr>
            <a:t>Real </a:t>
          </a:r>
        </a:p>
        <a:p>
          <a:pPr algn="ctr"/>
          <a:r>
            <a:rPr lang="en-US" sz="800">
              <a:solidFill>
                <a:srgbClr val="0070C0"/>
              </a:solidFill>
            </a:rPr>
            <a:t>interest</a:t>
          </a:r>
          <a:r>
            <a:rPr lang="en-US" sz="800" baseline="0">
              <a:solidFill>
                <a:srgbClr val="0070C0"/>
              </a:solidFill>
            </a:rPr>
            <a:t> </a:t>
          </a:r>
        </a:p>
        <a:p>
          <a:pPr algn="ctr"/>
          <a:r>
            <a:rPr lang="en-US" sz="800" baseline="0">
              <a:solidFill>
                <a:srgbClr val="0070C0"/>
              </a:solidFill>
            </a:rPr>
            <a:t>rate </a:t>
          </a:r>
          <a:endParaRPr lang="en-US" sz="800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600075</xdr:colOff>
      <xdr:row>209</xdr:row>
      <xdr:rowOff>181841</xdr:rowOff>
    </xdr:from>
    <xdr:to>
      <xdr:col>6</xdr:col>
      <xdr:colOff>289</xdr:colOff>
      <xdr:row>213</xdr:row>
      <xdr:rowOff>6803</xdr:rowOff>
    </xdr:to>
    <xdr:sp macro="" textlink="">
      <xdr:nvSpPr>
        <xdr:cNvPr id="6" name="TextBox 5"/>
        <xdr:cNvSpPr txBox="1"/>
      </xdr:nvSpPr>
      <xdr:spPr>
        <a:xfrm>
          <a:off x="7259955" y="32932601"/>
          <a:ext cx="619414" cy="55648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rgbClr val="0070C0"/>
              </a:solidFill>
            </a:rPr>
            <a:t>Desired </a:t>
          </a:r>
          <a:r>
            <a:rPr lang="en-US" sz="800">
              <a:solidFill>
                <a:srgbClr val="0070C0"/>
              </a:solidFill>
            </a:rPr>
            <a:t>Savings Ratio</a:t>
          </a:r>
        </a:p>
      </xdr:txBody>
    </xdr:sp>
    <xdr:clientData/>
  </xdr:twoCellAnchor>
  <xdr:twoCellAnchor>
    <xdr:from>
      <xdr:col>6</xdr:col>
      <xdr:colOff>5603</xdr:colOff>
      <xdr:row>210</xdr:row>
      <xdr:rowOff>181841</xdr:rowOff>
    </xdr:from>
    <xdr:to>
      <xdr:col>7</xdr:col>
      <xdr:colOff>147205</xdr:colOff>
      <xdr:row>213</xdr:row>
      <xdr:rowOff>189753</xdr:rowOff>
    </xdr:to>
    <xdr:sp macro="" textlink="">
      <xdr:nvSpPr>
        <xdr:cNvPr id="7" name="TextBox 6"/>
        <xdr:cNvSpPr txBox="1"/>
      </xdr:nvSpPr>
      <xdr:spPr>
        <a:xfrm>
          <a:off x="7884683" y="32932601"/>
          <a:ext cx="751202" cy="54893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rgbClr val="0070C0"/>
              </a:solidFill>
            </a:rPr>
            <a:t>Desired</a:t>
          </a:r>
        </a:p>
        <a:p>
          <a:pPr algn="ctr"/>
          <a:r>
            <a:rPr lang="en-US" sz="800">
              <a:solidFill>
                <a:srgbClr val="0070C0"/>
              </a:solidFill>
            </a:rPr>
            <a:t>Investment Ratio</a:t>
          </a:r>
        </a:p>
      </xdr:txBody>
    </xdr:sp>
    <xdr:clientData/>
  </xdr:twoCellAnchor>
  <xdr:twoCellAnchor>
    <xdr:from>
      <xdr:col>4</xdr:col>
      <xdr:colOff>28575</xdr:colOff>
      <xdr:row>214</xdr:row>
      <xdr:rowOff>171449</xdr:rowOff>
    </xdr:from>
    <xdr:to>
      <xdr:col>7</xdr:col>
      <xdr:colOff>9525</xdr:colOff>
      <xdr:row>216</xdr:row>
      <xdr:rowOff>19050</xdr:rowOff>
    </xdr:to>
    <xdr:sp macro="" textlink="">
      <xdr:nvSpPr>
        <xdr:cNvPr id="8" name="Rectangle 7"/>
        <xdr:cNvSpPr/>
      </xdr:nvSpPr>
      <xdr:spPr>
        <a:xfrm>
          <a:off x="6688455" y="33836609"/>
          <a:ext cx="1809750" cy="213361"/>
        </a:xfrm>
        <a:prstGeom prst="rect">
          <a:avLst/>
        </a:prstGeom>
        <a:noFill/>
        <a:ln>
          <a:solidFill>
            <a:srgbClr val="C00000">
              <a:alpha val="4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214</xdr:row>
      <xdr:rowOff>180975</xdr:rowOff>
    </xdr:from>
    <xdr:to>
      <xdr:col>4</xdr:col>
      <xdr:colOff>0</xdr:colOff>
      <xdr:row>216</xdr:row>
      <xdr:rowOff>38100</xdr:rowOff>
    </xdr:to>
    <xdr:sp macro="" textlink="">
      <xdr:nvSpPr>
        <xdr:cNvPr id="10" name="TextBox 9"/>
        <xdr:cNvSpPr txBox="1"/>
      </xdr:nvSpPr>
      <xdr:spPr>
        <a:xfrm>
          <a:off x="4358640" y="33846135"/>
          <a:ext cx="230124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Baseline</a:t>
          </a:r>
          <a:r>
            <a:rPr lang="en-US" sz="900" baseline="0"/>
            <a:t> / Equilibrium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556260</xdr:colOff>
          <xdr:row>81</xdr:row>
          <xdr:rowOff>76200</xdr:rowOff>
        </xdr:from>
        <xdr:to>
          <xdr:col>5</xdr:col>
          <xdr:colOff>91440</xdr:colOff>
          <xdr:row>82</xdr:row>
          <xdr:rowOff>45720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82</xdr:row>
          <xdr:rowOff>7620</xdr:rowOff>
        </xdr:from>
        <xdr:to>
          <xdr:col>5</xdr:col>
          <xdr:colOff>304800</xdr:colOff>
          <xdr:row>83</xdr:row>
          <xdr:rowOff>22860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82</xdr:row>
          <xdr:rowOff>175260</xdr:rowOff>
        </xdr:from>
        <xdr:to>
          <xdr:col>5</xdr:col>
          <xdr:colOff>259080</xdr:colOff>
          <xdr:row>84</xdr:row>
          <xdr:rowOff>22860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71</xdr:row>
          <xdr:rowOff>160020</xdr:rowOff>
        </xdr:from>
        <xdr:to>
          <xdr:col>5</xdr:col>
          <xdr:colOff>259080</xdr:colOff>
          <xdr:row>73</xdr:row>
          <xdr:rowOff>15240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72</xdr:row>
          <xdr:rowOff>175260</xdr:rowOff>
        </xdr:from>
        <xdr:to>
          <xdr:col>5</xdr:col>
          <xdr:colOff>289560</xdr:colOff>
          <xdr:row>74</xdr:row>
          <xdr:rowOff>30480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441960</xdr:colOff>
          <xdr:row>91</xdr:row>
          <xdr:rowOff>30480</xdr:rowOff>
        </xdr:from>
        <xdr:to>
          <xdr:col>5</xdr:col>
          <xdr:colOff>518160</xdr:colOff>
          <xdr:row>93</xdr:row>
          <xdr:rowOff>99060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275528</xdr:colOff>
      <xdr:row>97</xdr:row>
      <xdr:rowOff>92075</xdr:rowOff>
    </xdr:from>
    <xdr:to>
      <xdr:col>6</xdr:col>
      <xdr:colOff>732111</xdr:colOff>
      <xdr:row>104</xdr:row>
      <xdr:rowOff>28130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8928" y="12944475"/>
          <a:ext cx="3606183" cy="1180655"/>
        </a:xfrm>
        <a:prstGeom prst="rect">
          <a:avLst/>
        </a:prstGeom>
      </xdr:spPr>
    </xdr:pic>
    <xdr:clientData/>
  </xdr:twoCellAnchor>
  <xdr:twoCellAnchor>
    <xdr:from>
      <xdr:col>0</xdr:col>
      <xdr:colOff>501650</xdr:colOff>
      <xdr:row>7</xdr:row>
      <xdr:rowOff>76200</xdr:rowOff>
    </xdr:from>
    <xdr:to>
      <xdr:col>6</xdr:col>
      <xdr:colOff>831850</xdr:colOff>
      <xdr:row>23</xdr:row>
      <xdr:rowOff>92074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279400</xdr:colOff>
      <xdr:row>94</xdr:row>
      <xdr:rowOff>103459</xdr:rowOff>
    </xdr:from>
    <xdr:to>
      <xdr:col>6</xdr:col>
      <xdr:colOff>163566</xdr:colOff>
      <xdr:row>97</xdr:row>
      <xdr:rowOff>171265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2800" y="12759009"/>
          <a:ext cx="3033766" cy="620256"/>
        </a:xfrm>
        <a:prstGeom prst="rect">
          <a:avLst/>
        </a:prstGeom>
      </xdr:spPr>
    </xdr:pic>
    <xdr:clientData/>
  </xdr:twoCellAnchor>
  <xdr:twoCellAnchor>
    <xdr:from>
      <xdr:col>7</xdr:col>
      <xdr:colOff>114300</xdr:colOff>
      <xdr:row>29</xdr:row>
      <xdr:rowOff>19050</xdr:rowOff>
    </xdr:from>
    <xdr:to>
      <xdr:col>7</xdr:col>
      <xdr:colOff>276225</xdr:colOff>
      <xdr:row>31</xdr:row>
      <xdr:rowOff>190500</xdr:rowOff>
    </xdr:to>
    <xdr:sp macro="" textlink="">
      <xdr:nvSpPr>
        <xdr:cNvPr id="17" name="Right Brace 16"/>
        <xdr:cNvSpPr/>
      </xdr:nvSpPr>
      <xdr:spPr>
        <a:xfrm>
          <a:off x="8601075" y="4543425"/>
          <a:ext cx="161925" cy="571500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6348</xdr:colOff>
      <xdr:row>28</xdr:row>
      <xdr:rowOff>98424</xdr:rowOff>
    </xdr:from>
    <xdr:to>
      <xdr:col>13</xdr:col>
      <xdr:colOff>381000</xdr:colOff>
      <xdr:row>34</xdr:row>
      <xdr:rowOff>152400</xdr:rowOff>
    </xdr:to>
    <xdr:sp macro="" textlink="">
      <xdr:nvSpPr>
        <xdr:cNvPr id="18" name="TextBox 17"/>
        <xdr:cNvSpPr txBox="1"/>
      </xdr:nvSpPr>
      <xdr:spPr>
        <a:xfrm>
          <a:off x="8350248" y="4518024"/>
          <a:ext cx="2813052" cy="8286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Enter your autonomous shifts here.</a:t>
          </a:r>
        </a:p>
        <a:p>
          <a:pPr algn="ctr"/>
          <a:r>
            <a:rPr lang="en-US" sz="1100">
              <a:solidFill>
                <a:srgbClr val="FF0000"/>
              </a:solidFill>
            </a:rPr>
            <a:t>NOTE:</a:t>
          </a:r>
          <a:r>
            <a:rPr lang="en-US" sz="1100" baseline="0">
              <a:solidFill>
                <a:srgbClr val="FF0000"/>
              </a:solidFill>
            </a:rPr>
            <a:t> Keep the numbers "small" -- </a:t>
          </a:r>
        </a:p>
        <a:p>
          <a:pPr algn="ctr"/>
          <a:r>
            <a:rPr lang="en-US" sz="1100" i="1" baseline="0">
              <a:solidFill>
                <a:srgbClr val="FF0000"/>
              </a:solidFill>
            </a:rPr>
            <a:t>absolute values should be 1% or less.</a:t>
          </a:r>
        </a:p>
        <a:p>
          <a:pPr algn="ctr"/>
          <a:r>
            <a:rPr lang="en-US" sz="1100" b="1" i="1" baseline="0">
              <a:solidFill>
                <a:srgbClr val="7030A0"/>
              </a:solidFill>
            </a:rPr>
            <a:t>Be sure to add a percent "%" sign!</a:t>
          </a:r>
          <a:br>
            <a:rPr lang="en-US" sz="1100" b="1" i="1" baseline="0">
              <a:solidFill>
                <a:srgbClr val="7030A0"/>
              </a:solidFill>
            </a:rPr>
          </a:br>
          <a:endParaRPr lang="en-US" sz="1100" b="1" i="1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180975</xdr:colOff>
      <xdr:row>44</xdr:row>
      <xdr:rowOff>57149</xdr:rowOff>
    </xdr:from>
    <xdr:to>
      <xdr:col>7</xdr:col>
      <xdr:colOff>457200</xdr:colOff>
      <xdr:row>48</xdr:row>
      <xdr:rowOff>190499</xdr:rowOff>
    </xdr:to>
    <xdr:sp macro="" textlink="">
      <xdr:nvSpPr>
        <xdr:cNvPr id="26" name="Right Brace 25"/>
        <xdr:cNvSpPr/>
      </xdr:nvSpPr>
      <xdr:spPr>
        <a:xfrm>
          <a:off x="10934700" y="6686549"/>
          <a:ext cx="276225" cy="857250"/>
        </a:xfrm>
        <a:prstGeom prst="rightBrac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600075</xdr:colOff>
      <xdr:row>44</xdr:row>
      <xdr:rowOff>161925</xdr:rowOff>
    </xdr:from>
    <xdr:to>
      <xdr:col>12</xdr:col>
      <xdr:colOff>114300</xdr:colOff>
      <xdr:row>48</xdr:row>
      <xdr:rowOff>87630</xdr:rowOff>
    </xdr:to>
    <xdr:sp macro="" textlink="">
      <xdr:nvSpPr>
        <xdr:cNvPr id="27" name="TextBox 26"/>
        <xdr:cNvSpPr txBox="1"/>
      </xdr:nvSpPr>
      <xdr:spPr>
        <a:xfrm>
          <a:off x="11353800" y="6791325"/>
          <a:ext cx="2562225" cy="64960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>
              <a:solidFill>
                <a:srgbClr val="7030A0"/>
              </a:solidFill>
            </a:rPr>
            <a:t>Numerical</a:t>
          </a:r>
          <a:r>
            <a:rPr lang="en-US" sz="1100" baseline="0">
              <a:solidFill>
                <a:srgbClr val="7030A0"/>
              </a:solidFill>
            </a:rPr>
            <a:t> re</a:t>
          </a:r>
          <a:r>
            <a:rPr lang="en-US" sz="1100">
              <a:solidFill>
                <a:srgbClr val="7030A0"/>
              </a:solidFill>
            </a:rPr>
            <a:t>sults from a loanable</a:t>
          </a:r>
          <a:r>
            <a:rPr lang="en-US" sz="1100" baseline="0">
              <a:solidFill>
                <a:srgbClr val="7030A0"/>
              </a:solidFill>
            </a:rPr>
            <a:t> funds model  -- SOLUTIONS </a:t>
          </a:r>
          <a:endParaRPr lang="en-US" sz="1100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431800</xdr:colOff>
      <xdr:row>35</xdr:row>
      <xdr:rowOff>146051</xdr:rowOff>
    </xdr:from>
    <xdr:to>
      <xdr:col>12</xdr:col>
      <xdr:colOff>193677</xdr:colOff>
      <xdr:row>38</xdr:row>
      <xdr:rowOff>171451</xdr:rowOff>
    </xdr:to>
    <xdr:sp macro="" textlink="">
      <xdr:nvSpPr>
        <xdr:cNvPr id="28" name="TextBox 27"/>
        <xdr:cNvSpPr txBox="1"/>
      </xdr:nvSpPr>
      <xdr:spPr>
        <a:xfrm>
          <a:off x="7556500" y="5524501"/>
          <a:ext cx="2809877" cy="6032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FF0000"/>
              </a:solidFill>
            </a:rPr>
            <a:t>Tell a story: </a:t>
          </a:r>
          <a:r>
            <a:rPr lang="en-US" sz="1100" i="1" baseline="0">
              <a:solidFill>
                <a:srgbClr val="FF0000"/>
              </a:solidFill>
            </a:rPr>
            <a:t>why</a:t>
          </a:r>
          <a:r>
            <a:rPr lang="en-US" sz="1100" baseline="0">
              <a:solidFill>
                <a:srgbClr val="FF0000"/>
              </a:solidFill>
            </a:rPr>
            <a:t> did shift(s) occur?</a:t>
          </a:r>
          <a:endParaRPr lang="en-US" sz="1100">
            <a:solidFill>
              <a:srgbClr val="FF0000"/>
            </a:solidFill>
          </a:endParaRPr>
        </a:p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133351</xdr:colOff>
      <xdr:row>35</xdr:row>
      <xdr:rowOff>19050</xdr:rowOff>
    </xdr:from>
    <xdr:to>
      <xdr:col>7</xdr:col>
      <xdr:colOff>215900</xdr:colOff>
      <xdr:row>41</xdr:row>
      <xdr:rowOff>25400</xdr:rowOff>
    </xdr:to>
    <xdr:sp macro="" textlink="">
      <xdr:nvSpPr>
        <xdr:cNvPr id="29" name="Right Brace 28"/>
        <xdr:cNvSpPr/>
      </xdr:nvSpPr>
      <xdr:spPr>
        <a:xfrm>
          <a:off x="7258051" y="6534150"/>
          <a:ext cx="82549" cy="1181100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371475</xdr:colOff>
      <xdr:row>29</xdr:row>
      <xdr:rowOff>171450</xdr:rowOff>
    </xdr:from>
    <xdr:to>
      <xdr:col>8</xdr:col>
      <xdr:colOff>561975</xdr:colOff>
      <xdr:row>31</xdr:row>
      <xdr:rowOff>76200</xdr:rowOff>
    </xdr:to>
    <xdr:sp macro="" textlink="">
      <xdr:nvSpPr>
        <xdr:cNvPr id="20" name="Right Arrow 19"/>
        <xdr:cNvSpPr/>
      </xdr:nvSpPr>
      <xdr:spPr>
        <a:xfrm rot="10800000">
          <a:off x="11125200" y="4695825"/>
          <a:ext cx="8001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190500</xdr:colOff>
      <xdr:row>58</xdr:row>
      <xdr:rowOff>38100</xdr:rowOff>
    </xdr:from>
    <xdr:to>
      <xdr:col>7</xdr:col>
      <xdr:colOff>466725</xdr:colOff>
      <xdr:row>62</xdr:row>
      <xdr:rowOff>171450</xdr:rowOff>
    </xdr:to>
    <xdr:sp macro="" textlink="">
      <xdr:nvSpPr>
        <xdr:cNvPr id="31" name="Right Brace 30"/>
        <xdr:cNvSpPr/>
      </xdr:nvSpPr>
      <xdr:spPr>
        <a:xfrm>
          <a:off x="10944225" y="8143875"/>
          <a:ext cx="276225" cy="857250"/>
        </a:xfrm>
        <a:prstGeom prst="rightBrac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590550</xdr:colOff>
      <xdr:row>58</xdr:row>
      <xdr:rowOff>142875</xdr:rowOff>
    </xdr:from>
    <xdr:to>
      <xdr:col>12</xdr:col>
      <xdr:colOff>104775</xdr:colOff>
      <xdr:row>62</xdr:row>
      <xdr:rowOff>68580</xdr:rowOff>
    </xdr:to>
    <xdr:sp macro="" textlink="">
      <xdr:nvSpPr>
        <xdr:cNvPr id="33" name="TextBox 32"/>
        <xdr:cNvSpPr txBox="1"/>
      </xdr:nvSpPr>
      <xdr:spPr>
        <a:xfrm>
          <a:off x="11344275" y="8248650"/>
          <a:ext cx="2562225" cy="64960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>
              <a:solidFill>
                <a:srgbClr val="7030A0"/>
              </a:solidFill>
            </a:rPr>
            <a:t>Be prepared to discuss -- why did you get these results? </a:t>
          </a:r>
        </a:p>
      </xdr:txBody>
    </xdr:sp>
    <xdr:clientData/>
  </xdr:twoCellAnchor>
  <xdr:twoCellAnchor>
    <xdr:from>
      <xdr:col>7</xdr:col>
      <xdr:colOff>28576</xdr:colOff>
      <xdr:row>81</xdr:row>
      <xdr:rowOff>0</xdr:rowOff>
    </xdr:from>
    <xdr:to>
      <xdr:col>7</xdr:col>
      <xdr:colOff>200026</xdr:colOff>
      <xdr:row>87</xdr:row>
      <xdr:rowOff>19050</xdr:rowOff>
    </xdr:to>
    <xdr:sp macro="" textlink="">
      <xdr:nvSpPr>
        <xdr:cNvPr id="34" name="Right Brace 33"/>
        <xdr:cNvSpPr/>
      </xdr:nvSpPr>
      <xdr:spPr>
        <a:xfrm>
          <a:off x="10782301" y="10668000"/>
          <a:ext cx="171450" cy="561975"/>
        </a:xfrm>
        <a:prstGeom prst="rightBrac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80</xdr:row>
      <xdr:rowOff>101600</xdr:rowOff>
    </xdr:from>
    <xdr:to>
      <xdr:col>11</xdr:col>
      <xdr:colOff>390525</xdr:colOff>
      <xdr:row>87</xdr:row>
      <xdr:rowOff>27305</xdr:rowOff>
    </xdr:to>
    <xdr:sp macro="" textlink="">
      <xdr:nvSpPr>
        <xdr:cNvPr id="35" name="TextBox 34"/>
        <xdr:cNvSpPr txBox="1"/>
      </xdr:nvSpPr>
      <xdr:spPr>
        <a:xfrm>
          <a:off x="7391400" y="14655800"/>
          <a:ext cx="2562225" cy="121475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>
              <a:solidFill>
                <a:srgbClr val="7030A0"/>
              </a:solidFill>
            </a:rPr>
            <a:t>These are baseline ratios of saving and investment</a:t>
          </a:r>
          <a:r>
            <a:rPr lang="en-US" sz="1100" baseline="0">
              <a:solidFill>
                <a:srgbClr val="7030A0"/>
              </a:solidFill>
            </a:rPr>
            <a:t> to output -- during "normal times" (no shifts) </a:t>
          </a:r>
          <a:endParaRPr lang="en-US" sz="1100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301625</xdr:colOff>
      <xdr:row>87</xdr:row>
      <xdr:rowOff>85725</xdr:rowOff>
    </xdr:from>
    <xdr:to>
      <xdr:col>11</xdr:col>
      <xdr:colOff>425450</xdr:colOff>
      <xdr:row>90</xdr:row>
      <xdr:rowOff>167005</xdr:rowOff>
    </xdr:to>
    <xdr:sp macro="" textlink="">
      <xdr:nvSpPr>
        <xdr:cNvPr id="36" name="TextBox 35"/>
        <xdr:cNvSpPr txBox="1"/>
      </xdr:nvSpPr>
      <xdr:spPr>
        <a:xfrm>
          <a:off x="7426325" y="15928975"/>
          <a:ext cx="2562225" cy="66548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>
              <a:solidFill>
                <a:srgbClr val="7030A0"/>
              </a:solidFill>
            </a:rPr>
            <a:t>Baseline</a:t>
          </a:r>
          <a:r>
            <a:rPr lang="en-US" sz="1100" baseline="0">
              <a:solidFill>
                <a:srgbClr val="7030A0"/>
              </a:solidFill>
            </a:rPr>
            <a:t> real foreign interest rate and real exchange rate. </a:t>
          </a:r>
          <a:endParaRPr lang="en-US" sz="1100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314325</xdr:colOff>
      <xdr:row>71</xdr:row>
      <xdr:rowOff>28575</xdr:rowOff>
    </xdr:from>
    <xdr:to>
      <xdr:col>11</xdr:col>
      <xdr:colOff>438150</xdr:colOff>
      <xdr:row>74</xdr:row>
      <xdr:rowOff>135255</xdr:rowOff>
    </xdr:to>
    <xdr:sp macro="" textlink="">
      <xdr:nvSpPr>
        <xdr:cNvPr id="37" name="TextBox 36"/>
        <xdr:cNvSpPr txBox="1"/>
      </xdr:nvSpPr>
      <xdr:spPr>
        <a:xfrm>
          <a:off x="11068050" y="9791700"/>
          <a:ext cx="2562225" cy="64960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>
              <a:solidFill>
                <a:srgbClr val="7030A0"/>
              </a:solidFill>
            </a:rPr>
            <a:t>These are the model's</a:t>
          </a:r>
          <a:r>
            <a:rPr lang="en-US" sz="1100" baseline="0">
              <a:solidFill>
                <a:srgbClr val="7030A0"/>
              </a:solidFill>
            </a:rPr>
            <a:t> main parameters -- sensitivities of investment and savings to output. </a:t>
          </a:r>
          <a:endParaRPr lang="en-US" sz="1100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19050</xdr:colOff>
      <xdr:row>71</xdr:row>
      <xdr:rowOff>104775</xdr:rowOff>
    </xdr:from>
    <xdr:to>
      <xdr:col>7</xdr:col>
      <xdr:colOff>190500</xdr:colOff>
      <xdr:row>74</xdr:row>
      <xdr:rowOff>123825</xdr:rowOff>
    </xdr:to>
    <xdr:sp macro="" textlink="">
      <xdr:nvSpPr>
        <xdr:cNvPr id="38" name="Right Brace 37"/>
        <xdr:cNvSpPr/>
      </xdr:nvSpPr>
      <xdr:spPr>
        <a:xfrm>
          <a:off x="10772775" y="9867900"/>
          <a:ext cx="171450" cy="561975"/>
        </a:xfrm>
        <a:prstGeom prst="rightBrac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88</xdr:row>
      <xdr:rowOff>0</xdr:rowOff>
    </xdr:from>
    <xdr:to>
      <xdr:col>7</xdr:col>
      <xdr:colOff>133350</xdr:colOff>
      <xdr:row>89</xdr:row>
      <xdr:rowOff>184150</xdr:rowOff>
    </xdr:to>
    <xdr:sp macro="" textlink="">
      <xdr:nvSpPr>
        <xdr:cNvPr id="39" name="Right Brace 38"/>
        <xdr:cNvSpPr/>
      </xdr:nvSpPr>
      <xdr:spPr>
        <a:xfrm>
          <a:off x="7124700" y="16027400"/>
          <a:ext cx="133350" cy="387350"/>
        </a:xfrm>
        <a:prstGeom prst="rightBrac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606426</xdr:colOff>
      <xdr:row>90</xdr:row>
      <xdr:rowOff>114300</xdr:rowOff>
    </xdr:from>
    <xdr:to>
      <xdr:col>6</xdr:col>
      <xdr:colOff>1565730</xdr:colOff>
      <xdr:row>95</xdr:row>
      <xdr:rowOff>49981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6" y="16529050"/>
          <a:ext cx="2280104" cy="8564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463550</xdr:colOff>
      <xdr:row>90</xdr:row>
      <xdr:rowOff>127000</xdr:rowOff>
    </xdr:from>
    <xdr:to>
      <xdr:col>2</xdr:col>
      <xdr:colOff>139700</xdr:colOff>
      <xdr:row>94</xdr:row>
      <xdr:rowOff>6350</xdr:rowOff>
    </xdr:to>
    <xdr:sp macro="" textlink="">
      <xdr:nvSpPr>
        <xdr:cNvPr id="21" name="TextBox 20"/>
        <xdr:cNvSpPr txBox="1"/>
      </xdr:nvSpPr>
      <xdr:spPr>
        <a:xfrm>
          <a:off x="463550" y="16541750"/>
          <a:ext cx="1479550" cy="61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7030A0"/>
              </a:solidFill>
            </a:rPr>
            <a:t>We solve for the interest rate using this equation.</a:t>
          </a:r>
        </a:p>
      </xdr:txBody>
    </xdr:sp>
    <xdr:clientData/>
  </xdr:twoCellAnchor>
  <xdr:twoCellAnchor>
    <xdr:from>
      <xdr:col>0</xdr:col>
      <xdr:colOff>120650</xdr:colOff>
      <xdr:row>97</xdr:row>
      <xdr:rowOff>107950</xdr:rowOff>
    </xdr:from>
    <xdr:to>
      <xdr:col>2</xdr:col>
      <xdr:colOff>171450</xdr:colOff>
      <xdr:row>100</xdr:row>
      <xdr:rowOff>127000</xdr:rowOff>
    </xdr:to>
    <xdr:sp macro="" textlink="">
      <xdr:nvSpPr>
        <xdr:cNvPr id="42" name="TextBox 41"/>
        <xdr:cNvSpPr txBox="1"/>
      </xdr:nvSpPr>
      <xdr:spPr>
        <a:xfrm>
          <a:off x="120650" y="13315950"/>
          <a:ext cx="185420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7030A0"/>
              </a:solidFill>
            </a:rPr>
            <a:t>Equations for investment and saving.</a:t>
          </a:r>
        </a:p>
      </xdr:txBody>
    </xdr:sp>
    <xdr:clientData/>
  </xdr:twoCellAnchor>
  <xdr:twoCellAnchor>
    <xdr:from>
      <xdr:col>3</xdr:col>
      <xdr:colOff>311150</xdr:colOff>
      <xdr:row>1</xdr:row>
      <xdr:rowOff>177800</xdr:rowOff>
    </xdr:from>
    <xdr:to>
      <xdr:col>6</xdr:col>
      <xdr:colOff>1873250</xdr:colOff>
      <xdr:row>5</xdr:row>
      <xdr:rowOff>88900</xdr:rowOff>
    </xdr:to>
    <xdr:sp macro="" textlink="">
      <xdr:nvSpPr>
        <xdr:cNvPr id="2" name="TextBox 1"/>
        <xdr:cNvSpPr txBox="1"/>
      </xdr:nvSpPr>
      <xdr:spPr>
        <a:xfrm>
          <a:off x="2724150" y="361950"/>
          <a:ext cx="4102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Evan</a:t>
          </a:r>
          <a:r>
            <a:rPr lang="en-US" sz="1100" baseline="0"/>
            <a:t> Tanner (c) 2014, All rights reserved.</a:t>
          </a:r>
        </a:p>
        <a:p>
          <a:pPr algn="ctr"/>
          <a:r>
            <a:rPr lang="en-US" sz="1100" i="1" baseline="0"/>
            <a:t>Do not distribute</a:t>
          </a:r>
          <a:endParaRPr lang="en-US" sz="1100" i="1"/>
        </a:p>
      </xdr:txBody>
    </xdr:sp>
    <xdr:clientData/>
  </xdr:twoCellAnchor>
  <xdr:twoCellAnchor>
    <xdr:from>
      <xdr:col>26</xdr:col>
      <xdr:colOff>584200</xdr:colOff>
      <xdr:row>115</xdr:row>
      <xdr:rowOff>114300</xdr:rowOff>
    </xdr:from>
    <xdr:to>
      <xdr:col>33</xdr:col>
      <xdr:colOff>889000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971550</xdr:colOff>
      <xdr:row>7</xdr:row>
      <xdr:rowOff>76200</xdr:rowOff>
    </xdr:from>
    <xdr:to>
      <xdr:col>13</xdr:col>
      <xdr:colOff>241300</xdr:colOff>
      <xdr:row>23</xdr:row>
      <xdr:rowOff>95250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899160</xdr:colOff>
      <xdr:row>104</xdr:row>
      <xdr:rowOff>76200</xdr:rowOff>
    </xdr:from>
    <xdr:to>
      <xdr:col>46</xdr:col>
      <xdr:colOff>457200</xdr:colOff>
      <xdr:row>176</xdr:row>
      <xdr:rowOff>152400</xdr:rowOff>
    </xdr:to>
    <xdr:sp macro="" textlink="">
      <xdr:nvSpPr>
        <xdr:cNvPr id="4" name="Rectangle 3"/>
        <xdr:cNvSpPr/>
      </xdr:nvSpPr>
      <xdr:spPr>
        <a:xfrm>
          <a:off x="4518660" y="19888200"/>
          <a:ext cx="27409140" cy="137922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/Documents/Working%20Files%20Kauai%202013/Work/MDS%20Manhattan%20Project%20Interim%20Sept%202012/MDS%20Manhattan%20Project%20Jan%202012/Chapter%204%20Saving%20Investment%20NW%20Int%20Rat/Investment%20REWORK%20JAN%202013/INVCHARTAPR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New Invest Mod Jan 30"/>
      <sheetName val="Sheet5"/>
      <sheetName val="Sheet2"/>
      <sheetName val="Sheet3"/>
      <sheetName val="Mod New Inv Mod Jan 30"/>
      <sheetName val="Sheet6"/>
      <sheetName val="Sheet7"/>
      <sheetName val="Sheet8"/>
      <sheetName val="Charts  Jan 30"/>
      <sheetName val="Mod New Inv Mod Jan 30 (2)"/>
      <sheetName val="Mod New Inv Mod Jan 30 (3)"/>
      <sheetName val="Mod New Inv Mod Jan 30 (4)"/>
      <sheetName val="Mod New Inv Mod Jan 30 (5)"/>
      <sheetName val="Mod New Inv Mod Jan 30 (6)"/>
      <sheetName val="Mod New Inv Mod FEB 8"/>
      <sheetName val="Mod New Inv Mod Mar 10"/>
      <sheetName val="Dynamic Loanable Funds Mar 9"/>
      <sheetName val="Dynamic Loanable Funds TOTAL"/>
      <sheetName val="Dynamic Loanable Funds Take3"/>
      <sheetName val="Saving NEW Solow"/>
      <sheetName val="Saving NEW  GENERAL"/>
      <sheetName val="LOANABLE FUNDS INTRO"/>
      <sheetName val="Saving GOVERNMENT DEFICIT"/>
      <sheetName val="LF OPEN ECONOMY"/>
      <sheetName val="Saving GENERAL INTRO"/>
      <sheetName val="Sheet1"/>
      <sheetName val="Sheet4"/>
      <sheetName val="Sheet9"/>
      <sheetName val="LF CLOSED VS OPEN 1"/>
      <sheetName val="LF CLOSED V OPEN COMP"/>
      <sheetName val="LF CLOSED VS OPEN 2 "/>
      <sheetName val="Mod New Inv Mod Mar 18"/>
      <sheetName val="LF OPEN GLUT"/>
      <sheetName val="TWIN DEFApr10"/>
      <sheetName val="TWIN DEFApr10 (2)"/>
      <sheetName val="Mod New Inv Mod Apr 10"/>
      <sheetName val="EXERCISES JUNE15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Y6" t="str">
            <v>r</v>
          </cell>
        </row>
        <row r="100">
          <cell r="AC100">
            <v>4.2999999999999997E-2</v>
          </cell>
          <cell r="AI100">
            <v>0.17099999999999968</v>
          </cell>
        </row>
        <row r="101">
          <cell r="AI101">
            <v>0.18000000000000002</v>
          </cell>
        </row>
        <row r="102">
          <cell r="AC102">
            <v>1.2999999999999998E-2</v>
          </cell>
          <cell r="AI102">
            <v>0.18900000000000036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9:AT240"/>
  <sheetViews>
    <sheetView showGridLines="0" tabSelected="1" zoomScale="90" zoomScaleNormal="90" workbookViewId="0">
      <selection activeCell="P18" sqref="P18"/>
    </sheetView>
  </sheetViews>
  <sheetFormatPr defaultRowHeight="14.4" x14ac:dyDescent="0.3"/>
  <cols>
    <col min="2" max="2" width="17.44140625" customWidth="1"/>
    <col min="6" max="6" width="19.21875" customWidth="1"/>
    <col min="7" max="7" width="31.6640625" customWidth="1"/>
    <col min="20" max="20" width="10" bestFit="1" customWidth="1"/>
    <col min="34" max="34" width="14" customWidth="1"/>
    <col min="35" max="35" width="11" customWidth="1"/>
    <col min="49" max="49" width="8.6640625" customWidth="1"/>
  </cols>
  <sheetData>
    <row r="29" spans="2:7" x14ac:dyDescent="0.3">
      <c r="B29" s="23" t="s">
        <v>55</v>
      </c>
    </row>
    <row r="30" spans="2:7" ht="15.6" x14ac:dyDescent="0.35">
      <c r="B30" t="s">
        <v>7</v>
      </c>
      <c r="D30" t="s">
        <v>8</v>
      </c>
      <c r="F30" s="19">
        <v>0</v>
      </c>
    </row>
    <row r="31" spans="2:7" ht="15.6" x14ac:dyDescent="0.35">
      <c r="B31" t="s">
        <v>9</v>
      </c>
      <c r="D31" t="s">
        <v>10</v>
      </c>
      <c r="F31" s="19">
        <v>0</v>
      </c>
      <c r="G31" s="15"/>
    </row>
    <row r="32" spans="2:7" ht="15.6" x14ac:dyDescent="0.35">
      <c r="B32" t="s">
        <v>11</v>
      </c>
      <c r="D32" t="s">
        <v>12</v>
      </c>
      <c r="F32" s="19">
        <v>0</v>
      </c>
      <c r="G32" s="15"/>
    </row>
    <row r="33" spans="2:8" ht="16.2" x14ac:dyDescent="0.3">
      <c r="B33" t="s">
        <v>39</v>
      </c>
      <c r="D33" t="s">
        <v>40</v>
      </c>
      <c r="F33" s="19">
        <v>0.03</v>
      </c>
      <c r="G33" s="15"/>
    </row>
    <row r="34" spans="2:8" ht="15.6" x14ac:dyDescent="0.35">
      <c r="B34" t="s">
        <v>56</v>
      </c>
      <c r="D34" t="s">
        <v>57</v>
      </c>
      <c r="F34" s="20">
        <v>0</v>
      </c>
      <c r="G34" s="15"/>
    </row>
    <row r="35" spans="2:8" x14ac:dyDescent="0.3">
      <c r="G35" s="15"/>
    </row>
    <row r="36" spans="2:8" x14ac:dyDescent="0.3">
      <c r="B36" t="s">
        <v>28</v>
      </c>
    </row>
    <row r="37" spans="2:8" ht="15.6" x14ac:dyDescent="0.35">
      <c r="B37" t="s">
        <v>7</v>
      </c>
      <c r="D37" t="s">
        <v>8</v>
      </c>
      <c r="F37" s="17"/>
      <c r="H37" s="18"/>
    </row>
    <row r="38" spans="2:8" ht="15.6" x14ac:dyDescent="0.35">
      <c r="B38" t="s">
        <v>9</v>
      </c>
      <c r="D38" t="s">
        <v>10</v>
      </c>
      <c r="F38" s="17"/>
      <c r="G38" s="16" t="str">
        <f>IF(G31&gt;0,"Outward shift of investment function",IF(G31&lt;0,"Inward shift of investment function",""))</f>
        <v/>
      </c>
      <c r="H38" s="18"/>
    </row>
    <row r="39" spans="2:8" ht="15.6" x14ac:dyDescent="0.35">
      <c r="B39" t="s">
        <v>11</v>
      </c>
      <c r="D39" t="s">
        <v>12</v>
      </c>
      <c r="F39" s="17"/>
      <c r="G39" s="16" t="str">
        <f>IF(G32&gt;0,"Outward shift of private savings",IF(G32&lt;0,"Inward shift of private savings",""))</f>
        <v/>
      </c>
      <c r="H39" s="18"/>
    </row>
    <row r="40" spans="2:8" ht="16.2" x14ac:dyDescent="0.3">
      <c r="B40" t="s">
        <v>39</v>
      </c>
      <c r="D40" t="s">
        <v>40</v>
      </c>
      <c r="G40" s="16" t="str">
        <f>IF(G33&gt;0,"Outward shift of public savings",IF(G33&lt;0,"Inward shift of public savings",""))</f>
        <v/>
      </c>
    </row>
    <row r="41" spans="2:8" ht="15.6" x14ac:dyDescent="0.35">
      <c r="B41" t="s">
        <v>56</v>
      </c>
      <c r="D41" t="s">
        <v>57</v>
      </c>
      <c r="F41" s="20">
        <v>0</v>
      </c>
      <c r="G41" s="16" t="str">
        <f>IF(G34&gt;F33,"External interest rate rises",IF(G34&lt;F33,"External interest rate falls",""))</f>
        <v>External interest rate falls</v>
      </c>
    </row>
    <row r="42" spans="2:8" x14ac:dyDescent="0.3">
      <c r="G42" s="29" t="str">
        <f>IF(G35&gt;F34,"More net foreign demand for goods/svc.",IF(G35&lt;F34,"Less net foreign demand for goods/svc.",""))</f>
        <v/>
      </c>
    </row>
    <row r="44" spans="2:8" x14ac:dyDescent="0.3">
      <c r="B44" s="23" t="s">
        <v>29</v>
      </c>
      <c r="F44" s="2" t="s">
        <v>1</v>
      </c>
    </row>
    <row r="45" spans="2:8" x14ac:dyDescent="0.3">
      <c r="B45" t="s">
        <v>33</v>
      </c>
      <c r="D45" t="s">
        <v>3</v>
      </c>
      <c r="F45" s="20">
        <f>F46+F47</f>
        <v>0.14799999999999999</v>
      </c>
      <c r="G45" s="2" t="s">
        <v>2</v>
      </c>
    </row>
    <row r="46" spans="2:8" x14ac:dyDescent="0.3">
      <c r="B46" t="s">
        <v>34</v>
      </c>
      <c r="D46" t="s">
        <v>4</v>
      </c>
      <c r="F46" s="20">
        <f>$G$84+$G$75*(F49-$G$90)+F31</f>
        <v>0.14799999999999999</v>
      </c>
      <c r="G46" s="24">
        <f>G47+G48</f>
        <v>0.14199999999999999</v>
      </c>
    </row>
    <row r="47" spans="2:8" x14ac:dyDescent="0.3">
      <c r="B47" t="s">
        <v>35</v>
      </c>
      <c r="D47" t="s">
        <v>5</v>
      </c>
      <c r="F47" s="20">
        <f>$G$85+F32</f>
        <v>0</v>
      </c>
      <c r="G47" s="28">
        <f>$G$84+$G$75*(G50-$G$90)+G32</f>
        <v>0.14199999999999999</v>
      </c>
    </row>
    <row r="48" spans="2:8" x14ac:dyDescent="0.3">
      <c r="B48" t="s">
        <v>30</v>
      </c>
      <c r="D48" t="s">
        <v>6</v>
      </c>
      <c r="F48" s="22">
        <f>$G$83+$G$74*(F49-$G$90)+F30</f>
        <v>0.17299999999999999</v>
      </c>
      <c r="G48" s="24">
        <f>$G$85+G33</f>
        <v>0</v>
      </c>
    </row>
    <row r="49" spans="2:7" ht="16.2" x14ac:dyDescent="0.3">
      <c r="B49" t="s">
        <v>31</v>
      </c>
      <c r="D49" t="s">
        <v>41</v>
      </c>
      <c r="F49" s="21">
        <f>F33</f>
        <v>0.03</v>
      </c>
      <c r="G49" s="24">
        <f>$G$83+$G$74*(G50-$G$90)+G31</f>
        <v>0.19099999999999998</v>
      </c>
    </row>
    <row r="50" spans="2:7" x14ac:dyDescent="0.3">
      <c r="G50" s="25">
        <f>G34</f>
        <v>0</v>
      </c>
    </row>
    <row r="51" spans="2:7" x14ac:dyDescent="0.3">
      <c r="B51" t="s">
        <v>51</v>
      </c>
      <c r="F51" s="20">
        <f>F45-F48</f>
        <v>-2.4999999999999994E-2</v>
      </c>
    </row>
    <row r="52" spans="2:7" x14ac:dyDescent="0.3">
      <c r="B52" t="s">
        <v>52</v>
      </c>
      <c r="F52" s="2">
        <f>$G$91*(1+(($G$75-$G$74)*(F49-$G$90)+F31+F32-F30-F34)/$G$78)</f>
        <v>100</v>
      </c>
      <c r="G52" s="25">
        <f>G46-G49</f>
        <v>-4.8999999999999988E-2</v>
      </c>
    </row>
    <row r="53" spans="2:7" x14ac:dyDescent="0.3">
      <c r="G53" s="30">
        <f>$G$91*(1+(($G$75-$G$74)*(G50-$G$90)+G32+G33-G31-G35)/$G$78)</f>
        <v>108</v>
      </c>
    </row>
    <row r="58" spans="2:7" x14ac:dyDescent="0.3">
      <c r="B58" t="s">
        <v>32</v>
      </c>
    </row>
    <row r="59" spans="2:7" x14ac:dyDescent="0.3">
      <c r="B59" t="s">
        <v>33</v>
      </c>
      <c r="D59" t="s">
        <v>3</v>
      </c>
    </row>
    <row r="60" spans="2:7" x14ac:dyDescent="0.3">
      <c r="B60" t="s">
        <v>34</v>
      </c>
      <c r="D60" t="s">
        <v>4</v>
      </c>
      <c r="G60" s="26" t="str">
        <f>IF(G46&gt;F45,"Increase in total saving",IF(G46&lt;F45,"Decrease in total saving","…"))</f>
        <v>Decrease in total saving</v>
      </c>
    </row>
    <row r="61" spans="2:7" x14ac:dyDescent="0.3">
      <c r="B61" t="s">
        <v>35</v>
      </c>
      <c r="D61" t="s">
        <v>5</v>
      </c>
      <c r="G61" s="26" t="str">
        <f>IF(G47&gt;F46,"Increase in private saving",IF(G47&lt;F46,"Decrease in private saving","…"))</f>
        <v>Decrease in private saving</v>
      </c>
    </row>
    <row r="62" spans="2:7" x14ac:dyDescent="0.3">
      <c r="B62" t="s">
        <v>30</v>
      </c>
      <c r="D62" t="s">
        <v>6</v>
      </c>
      <c r="G62" s="26" t="str">
        <f>IF(G48&gt;F47,"Increase in public saving",IF(G48&lt;F47,"Decrease in public saving","…"))</f>
        <v>…</v>
      </c>
    </row>
    <row r="63" spans="2:7" ht="16.2" x14ac:dyDescent="0.3">
      <c r="B63" t="s">
        <v>31</v>
      </c>
      <c r="D63" t="s">
        <v>41</v>
      </c>
      <c r="G63" s="26" t="str">
        <f>IF(G49&gt;F48,"Increase in investment",IF(G49&lt;F48,"Decrease in investment","…"))</f>
        <v>Increase in investment</v>
      </c>
    </row>
    <row r="64" spans="2:7" x14ac:dyDescent="0.3">
      <c r="G64" s="26" t="str">
        <f>IF(G50&gt;F49,"Increase in real interest rate",IF(G50&lt;F49,"Decrease in real interest rate","…"))</f>
        <v>Decrease in real interest rate</v>
      </c>
    </row>
    <row r="65" spans="2:7" x14ac:dyDescent="0.3">
      <c r="B65" t="s">
        <v>51</v>
      </c>
    </row>
    <row r="66" spans="2:7" x14ac:dyDescent="0.3">
      <c r="B66" t="s">
        <v>52</v>
      </c>
      <c r="G66" s="26" t="str">
        <f>IF(G52&gt;F51,"Improvement in trade balance",IF(G52&lt;F51,"Deterioration in trade balance","…"))</f>
        <v>Deterioration in trade balance</v>
      </c>
    </row>
    <row r="67" spans="2:7" x14ac:dyDescent="0.3">
      <c r="G67" s="26" t="str">
        <f>IF(G53&gt;F52,"Real appreciation",IF(G53&lt;F52,"Real depreciation","…"))</f>
        <v>Real appreciation</v>
      </c>
    </row>
    <row r="70" spans="2:7" x14ac:dyDescent="0.3">
      <c r="B70" t="s">
        <v>36</v>
      </c>
    </row>
    <row r="72" spans="2:7" x14ac:dyDescent="0.3">
      <c r="B72" t="s">
        <v>37</v>
      </c>
    </row>
    <row r="73" spans="2:7" x14ac:dyDescent="0.3">
      <c r="B73" t="s">
        <v>13</v>
      </c>
    </row>
    <row r="74" spans="2:7" x14ac:dyDescent="0.3">
      <c r="B74" t="s">
        <v>38</v>
      </c>
      <c r="G74">
        <v>-0.6</v>
      </c>
    </row>
    <row r="75" spans="2:7" x14ac:dyDescent="0.3">
      <c r="G75">
        <v>0.2</v>
      </c>
    </row>
    <row r="76" spans="2:7" x14ac:dyDescent="0.3">
      <c r="B76" t="s">
        <v>44</v>
      </c>
    </row>
    <row r="77" spans="2:7" ht="15.6" x14ac:dyDescent="0.35">
      <c r="B77" t="s">
        <v>45</v>
      </c>
      <c r="F77" t="s">
        <v>50</v>
      </c>
    </row>
    <row r="78" spans="2:7" ht="15.6" x14ac:dyDescent="0.35">
      <c r="B78" t="s">
        <v>46</v>
      </c>
      <c r="F78" t="s">
        <v>48</v>
      </c>
      <c r="G78">
        <f>G79-G80</f>
        <v>-0.3</v>
      </c>
    </row>
    <row r="79" spans="2:7" ht="15.6" x14ac:dyDescent="0.35">
      <c r="B79" t="s">
        <v>47</v>
      </c>
      <c r="F79" t="s">
        <v>49</v>
      </c>
      <c r="G79">
        <v>-0.15</v>
      </c>
    </row>
    <row r="80" spans="2:7" x14ac:dyDescent="0.3">
      <c r="G80">
        <v>0.15</v>
      </c>
    </row>
    <row r="81" spans="2:7" x14ac:dyDescent="0.3">
      <c r="B81" t="s">
        <v>14</v>
      </c>
    </row>
    <row r="82" spans="2:7" x14ac:dyDescent="0.3">
      <c r="B82" t="s">
        <v>7</v>
      </c>
    </row>
    <row r="83" spans="2:7" x14ac:dyDescent="0.3">
      <c r="B83" t="s">
        <v>9</v>
      </c>
      <c r="G83" s="3">
        <v>0.17299999999999999</v>
      </c>
    </row>
    <row r="84" spans="2:7" x14ac:dyDescent="0.3">
      <c r="B84" t="s">
        <v>11</v>
      </c>
      <c r="G84" s="3">
        <f>G83-G85+G86</f>
        <v>0.14799999999999999</v>
      </c>
    </row>
    <row r="85" spans="2:7" x14ac:dyDescent="0.3">
      <c r="B85" t="s">
        <v>42</v>
      </c>
      <c r="G85" s="3">
        <v>0</v>
      </c>
    </row>
    <row r="86" spans="2:7" x14ac:dyDescent="0.3">
      <c r="B86" t="s">
        <v>43</v>
      </c>
      <c r="G86" s="3">
        <v>-2.5000000000000001E-2</v>
      </c>
    </row>
    <row r="87" spans="2:7" x14ac:dyDescent="0.3">
      <c r="G87" s="3">
        <f>G86</f>
        <v>-2.5000000000000001E-2</v>
      </c>
    </row>
    <row r="88" spans="2:7" x14ac:dyDescent="0.3">
      <c r="G88" s="3"/>
    </row>
    <row r="89" spans="2:7" ht="16.2" x14ac:dyDescent="0.3">
      <c r="B89" t="s">
        <v>15</v>
      </c>
      <c r="E89" t="s">
        <v>16</v>
      </c>
    </row>
    <row r="90" spans="2:7" ht="15.6" x14ac:dyDescent="0.35">
      <c r="B90" t="s">
        <v>53</v>
      </c>
      <c r="E90" t="s">
        <v>54</v>
      </c>
      <c r="G90" s="3">
        <f>F33</f>
        <v>0.03</v>
      </c>
    </row>
    <row r="91" spans="2:7" x14ac:dyDescent="0.3">
      <c r="G91">
        <v>100</v>
      </c>
    </row>
    <row r="107" spans="7:25" x14ac:dyDescent="0.3">
      <c r="I107" t="s">
        <v>22</v>
      </c>
      <c r="M107" t="s">
        <v>6</v>
      </c>
      <c r="Q107" t="s">
        <v>58</v>
      </c>
      <c r="S107" t="s">
        <v>59</v>
      </c>
      <c r="W107" t="s">
        <v>60</v>
      </c>
    </row>
    <row r="108" spans="7:25" x14ac:dyDescent="0.3">
      <c r="G108" s="2" t="s">
        <v>0</v>
      </c>
      <c r="I108" t="s">
        <v>25</v>
      </c>
      <c r="J108" t="s">
        <v>2</v>
      </c>
      <c r="K108" s="5" t="s">
        <v>26</v>
      </c>
      <c r="M108" t="s">
        <v>25</v>
      </c>
      <c r="N108" t="s">
        <v>2</v>
      </c>
      <c r="O108" s="5" t="s">
        <v>26</v>
      </c>
      <c r="S108" t="s">
        <v>25</v>
      </c>
      <c r="T108" t="s">
        <v>2</v>
      </c>
      <c r="U108" s="5" t="s">
        <v>26</v>
      </c>
      <c r="W108" t="s">
        <v>25</v>
      </c>
      <c r="X108" t="s">
        <v>2</v>
      </c>
      <c r="Y108" s="5" t="s">
        <v>26</v>
      </c>
    </row>
    <row r="110" spans="7:25" x14ac:dyDescent="0.3">
      <c r="I110" s="8">
        <f>$G$84+$G$75*($G111-$G$123)+I$134+$G$85+I$135</f>
        <v>0.16</v>
      </c>
      <c r="J110" s="8">
        <f>$G$84+$G$75*($G111-$G$123)+J$134+$G$85+J$135</f>
        <v>0.16</v>
      </c>
      <c r="K110" s="7"/>
      <c r="M110" s="12">
        <f>$G$83+$G$74*($G111-$G$123)+M$134</f>
        <v>0.13699999999999998</v>
      </c>
      <c r="N110" s="12">
        <f>$G$83+$G$74*($G111-$G$123)+N$134</f>
        <v>0.13699999999999998</v>
      </c>
      <c r="O110" s="10"/>
      <c r="Q110" s="31">
        <f t="shared" ref="Q110:Q120" si="0">Q111*(1+$Q$137)</f>
        <v>112.68250301319698</v>
      </c>
      <c r="S110" s="34">
        <f>$G$87+$G$78*($Q110/$Q$122-1)+S$134</f>
        <v>-6.3047509039590929E-2</v>
      </c>
      <c r="T110" s="34">
        <f>$G$87+$G$78*($Q110/$Q$122-1)+T$134</f>
        <v>-6.3047509039590929E-2</v>
      </c>
      <c r="U110" s="33"/>
      <c r="W110" s="35">
        <f t="shared" ref="W110:W121" si="1">F$51</f>
        <v>-2.4999999999999994E-2</v>
      </c>
      <c r="X110" s="35">
        <f>G$52</f>
        <v>-4.8999999999999988E-2</v>
      </c>
      <c r="Y110" s="32"/>
    </row>
    <row r="111" spans="7:25" x14ac:dyDescent="0.3">
      <c r="G111" s="3">
        <f>G112+$G$139</f>
        <v>9.0000000000000011E-2</v>
      </c>
      <c r="I111" s="8">
        <f>$G$84+$G$75*($G112-$G$123)+I$134+$G$85+I$135</f>
        <v>0.159</v>
      </c>
      <c r="J111" s="8">
        <f>$G$84+$G$75*($G112-$G$123)+J$134+$G$85+J$135</f>
        <v>0.159</v>
      </c>
      <c r="K111" s="7"/>
      <c r="M111" s="12">
        <f>$G$83+$G$74*($G112-$G$123)+M$134</f>
        <v>0.13999999999999999</v>
      </c>
      <c r="N111" s="12">
        <f>$G$83+$G$74*($G112-$G$123)+N$134</f>
        <v>0.13999999999999999</v>
      </c>
      <c r="O111" s="10"/>
      <c r="Q111" s="31">
        <f t="shared" si="0"/>
        <v>111.56683466653166</v>
      </c>
      <c r="S111" s="34">
        <f>$G$87+$G$78*($Q111/$Q$122-1)+S$134</f>
        <v>-5.9700503999594964E-2</v>
      </c>
      <c r="T111" s="34">
        <f>$G$87+$G$78*($Q111/$Q$122-1)+T$134</f>
        <v>-5.9700503999594964E-2</v>
      </c>
      <c r="U111" s="33"/>
      <c r="W111" s="35">
        <f t="shared" si="1"/>
        <v>-2.4999999999999994E-2</v>
      </c>
      <c r="X111" s="35">
        <f>G$52</f>
        <v>-4.8999999999999988E-2</v>
      </c>
      <c r="Y111" s="32"/>
    </row>
    <row r="112" spans="7:25" x14ac:dyDescent="0.3">
      <c r="G112" s="3">
        <f>G113+$G$139</f>
        <v>8.5000000000000006E-2</v>
      </c>
      <c r="I112" s="8">
        <f>$G$84+$G$75*($G113-$G$123)+I$134+$G$85+I$135</f>
        <v>0.158</v>
      </c>
      <c r="J112" s="8">
        <f>$G$84+$G$75*($G113-$G$123)+J$134+$G$85+J$135</f>
        <v>0.158</v>
      </c>
      <c r="K112" s="7"/>
      <c r="M112" s="12">
        <f>$G$83+$G$74*($G113-$G$123)+M$134</f>
        <v>0.14299999999999999</v>
      </c>
      <c r="N112" s="12">
        <f>$G$83+$G$74*($G113-$G$123)+N$134</f>
        <v>0.14299999999999999</v>
      </c>
      <c r="O112" s="10"/>
      <c r="Q112" s="31">
        <f t="shared" si="0"/>
        <v>110.46221254112045</v>
      </c>
      <c r="S112" s="34">
        <f>$G$87+$G$78*($Q112/$Q$122-1)+S$134</f>
        <v>-5.6386637623361359E-2</v>
      </c>
      <c r="T112" s="34">
        <f>$G$87+$G$78*($Q112/$Q$122-1)+T$134</f>
        <v>-5.6386637623361359E-2</v>
      </c>
      <c r="U112" s="33"/>
      <c r="W112" s="35">
        <f t="shared" si="1"/>
        <v>-2.4999999999999994E-2</v>
      </c>
      <c r="X112" s="35">
        <f>G$52</f>
        <v>-4.8999999999999988E-2</v>
      </c>
      <c r="Y112" s="32"/>
    </row>
    <row r="113" spans="7:41" x14ac:dyDescent="0.3">
      <c r="G113" s="3">
        <f>G114+$G$139</f>
        <v>0.08</v>
      </c>
      <c r="I113" s="8">
        <f>$G$84+$G$75*($G114-$G$123)+I$134+$G$85+I$135</f>
        <v>0.157</v>
      </c>
      <c r="J113" s="8">
        <f>$G$84+$G$75*($G114-$G$123)+J$134+$G$85+J$135</f>
        <v>0.157</v>
      </c>
      <c r="K113" s="7"/>
      <c r="M113" s="12">
        <f>$G$83+$G$74*($G114-$G$123)+M$134</f>
        <v>0.14599999999999999</v>
      </c>
      <c r="N113" s="12">
        <f>$G$83+$G$74*($G114-$G$123)+N$134</f>
        <v>0.14599999999999999</v>
      </c>
      <c r="O113" s="10"/>
      <c r="Q113" s="31">
        <f t="shared" si="0"/>
        <v>109.36852726843608</v>
      </c>
      <c r="S113" s="34">
        <f>$G$87+$G$78*($Q113/$Q$122-1)+S$134</f>
        <v>-5.3105581805308263E-2</v>
      </c>
      <c r="T113" s="34">
        <f>$G$87+$G$78*($Q113/$Q$122-1)+T$134</f>
        <v>-5.3105581805308263E-2</v>
      </c>
      <c r="U113" s="33"/>
      <c r="W113" s="35">
        <f t="shared" si="1"/>
        <v>-2.4999999999999994E-2</v>
      </c>
      <c r="X113" s="35">
        <f>G$52</f>
        <v>-4.8999999999999988E-2</v>
      </c>
      <c r="Y113" s="32"/>
    </row>
    <row r="114" spans="7:41" x14ac:dyDescent="0.3">
      <c r="G114" s="3">
        <f>G115+$G$139</f>
        <v>7.4999999999999997E-2</v>
      </c>
      <c r="I114" s="8">
        <f>$G$84+$G$75*($G115-$G$123)+I$134+$G$85+I$135</f>
        <v>0.156</v>
      </c>
      <c r="J114" s="8">
        <f>$G$84+$G$75*($G115-$G$123)+J$134+$G$85+J$135</f>
        <v>0.156</v>
      </c>
      <c r="K114" s="7"/>
      <c r="M114" s="12">
        <f>$G$83+$G$74*($G115-$G$123)+M$134</f>
        <v>0.14899999999999999</v>
      </c>
      <c r="N114" s="12">
        <f>$G$83+$G$74*($G115-$G$123)+N$134</f>
        <v>0.14899999999999999</v>
      </c>
      <c r="O114" s="10"/>
      <c r="Q114" s="31">
        <f t="shared" si="0"/>
        <v>108.28567056280801</v>
      </c>
      <c r="S114" s="34">
        <f>$G$87+$G$78*($Q114/$Q$122-1)+S$134</f>
        <v>-4.9857011688424005E-2</v>
      </c>
      <c r="T114" s="34">
        <f>$G$87+$G$78*($Q114/$Q$122-1)+T$134</f>
        <v>-4.9857011688424005E-2</v>
      </c>
      <c r="U114" s="33"/>
      <c r="W114" s="35">
        <f t="shared" si="1"/>
        <v>-2.4999999999999994E-2</v>
      </c>
      <c r="X114" s="35">
        <f>G$52</f>
        <v>-4.8999999999999988E-2</v>
      </c>
      <c r="Y114" s="32"/>
    </row>
    <row r="115" spans="7:41" x14ac:dyDescent="0.3">
      <c r="G115" s="3">
        <f>G116+$G$139</f>
        <v>6.9999999999999993E-2</v>
      </c>
      <c r="I115" s="8">
        <f>$G$84+$G$75*($G116-$G$123)+I$134+$G$85+I$135</f>
        <v>0.155</v>
      </c>
      <c r="J115" s="8">
        <f>$G$84+$G$75*($G116-$G$123)+J$134+$G$85+J$135</f>
        <v>0.155</v>
      </c>
      <c r="K115" s="7"/>
      <c r="M115" s="12">
        <f>$G$83+$G$74*($G116-$G$123)+M$134</f>
        <v>0.152</v>
      </c>
      <c r="N115" s="12">
        <f>$G$83+$G$74*($G116-$G$123)+N$134</f>
        <v>0.152</v>
      </c>
      <c r="O115" s="10"/>
      <c r="Q115" s="31">
        <f t="shared" si="0"/>
        <v>107.213535210701</v>
      </c>
      <c r="S115" s="34">
        <f>$G$87+$G$78*($Q115/$Q$122-1)+S$134</f>
        <v>-4.6640605632103017E-2</v>
      </c>
      <c r="T115" s="34">
        <f>$G$87+$G$78*($Q115/$Q$122-1)+T$134</f>
        <v>-4.6640605632103017E-2</v>
      </c>
      <c r="U115" s="33"/>
      <c r="W115" s="35">
        <f t="shared" si="1"/>
        <v>-2.4999999999999994E-2</v>
      </c>
      <c r="X115" s="35">
        <f>G$52</f>
        <v>-4.8999999999999988E-2</v>
      </c>
      <c r="Y115" s="32"/>
    </row>
    <row r="116" spans="7:41" x14ac:dyDescent="0.3">
      <c r="G116" s="3">
        <f>G117+$G$139</f>
        <v>6.4999999999999988E-2</v>
      </c>
      <c r="I116" s="8">
        <f>$G$84+$G$75*($G117-$G$123)+I$134+$G$85+I$135</f>
        <v>0.154</v>
      </c>
      <c r="J116" s="8">
        <f>$G$84+$G$75*($G117-$G$123)+J$134+$G$85+J$135</f>
        <v>0.154</v>
      </c>
      <c r="K116" s="7"/>
      <c r="M116" s="12">
        <f>$G$83+$G$74*($G117-$G$123)+M$134</f>
        <v>0.155</v>
      </c>
      <c r="N116" s="12">
        <f>$G$83+$G$74*($G117-$G$123)+N$134</f>
        <v>0.155</v>
      </c>
      <c r="O116" s="10"/>
      <c r="Q116" s="31">
        <f t="shared" si="0"/>
        <v>106.1520150601</v>
      </c>
      <c r="S116" s="34">
        <f>$G$87+$G$78*($Q116/$Q$122-1)+S$134</f>
        <v>-4.3456045180299975E-2</v>
      </c>
      <c r="T116" s="34">
        <f>$G$87+$G$78*($Q116/$Q$122-1)+T$134</f>
        <v>-4.3456045180299975E-2</v>
      </c>
      <c r="U116" s="33"/>
      <c r="W116" s="35">
        <f t="shared" si="1"/>
        <v>-2.4999999999999994E-2</v>
      </c>
      <c r="X116" s="35">
        <f>G$52</f>
        <v>-4.8999999999999988E-2</v>
      </c>
      <c r="Y116" s="32"/>
    </row>
    <row r="117" spans="7:41" x14ac:dyDescent="0.3">
      <c r="G117" s="3">
        <f>G118+$G$139</f>
        <v>5.9999999999999984E-2</v>
      </c>
      <c r="I117" s="8">
        <f>$G$84+$G$75*($G118-$G$123)+I$134+$G$85+I$135</f>
        <v>0.153</v>
      </c>
      <c r="J117" s="8">
        <f>$G$84+$G$75*($G118-$G$123)+J$134+$G$85+J$135</f>
        <v>0.153</v>
      </c>
      <c r="K117" s="7"/>
      <c r="M117" s="12">
        <f>$G$83+$G$74*($G118-$G$123)+M$134</f>
        <v>0.158</v>
      </c>
      <c r="N117" s="12">
        <f>$G$83+$G$74*($G118-$G$123)+N$134</f>
        <v>0.158</v>
      </c>
      <c r="O117" s="10"/>
      <c r="Q117" s="31">
        <f t="shared" si="0"/>
        <v>105.10100500999999</v>
      </c>
      <c r="S117" s="34">
        <f>$G$87+$G$78*($Q117/$Q$122-1)+S$134</f>
        <v>-4.0303015029999979E-2</v>
      </c>
      <c r="T117" s="34">
        <f>$G$87+$G$78*($Q117/$Q$122-1)+T$134</f>
        <v>-4.0303015029999979E-2</v>
      </c>
      <c r="U117" s="33"/>
      <c r="W117" s="35">
        <f t="shared" si="1"/>
        <v>-2.4999999999999994E-2</v>
      </c>
      <c r="X117" s="35">
        <f>G$52</f>
        <v>-4.8999999999999988E-2</v>
      </c>
      <c r="Y117" s="32"/>
    </row>
    <row r="118" spans="7:41" x14ac:dyDescent="0.3">
      <c r="G118" s="3">
        <f>G119+$G$139</f>
        <v>5.4999999999999986E-2</v>
      </c>
      <c r="I118" s="8">
        <f>$G$84+$G$75*($G119-$G$123)+I$134+$G$85+I$135</f>
        <v>0.152</v>
      </c>
      <c r="J118" s="8">
        <f>$G$84+$G$75*($G119-$G$123)+J$134+$G$85+J$135</f>
        <v>0.152</v>
      </c>
      <c r="K118" s="7"/>
      <c r="M118" s="12">
        <f>$G$83+$G$74*($G119-$G$123)+M$134</f>
        <v>0.161</v>
      </c>
      <c r="N118" s="12">
        <f>$G$83+$G$74*($G119-$G$123)+N$134</f>
        <v>0.161</v>
      </c>
      <c r="O118" s="10"/>
      <c r="Q118" s="31">
        <f t="shared" si="0"/>
        <v>104.060401</v>
      </c>
      <c r="S118" s="34">
        <f>$G$87+$G$78*($Q118/$Q$122-1)+S$134</f>
        <v>-3.718120300000001E-2</v>
      </c>
      <c r="T118" s="34">
        <f>$G$87+$G$78*($Q118/$Q$122-1)+T$134</f>
        <v>-3.718120300000001E-2</v>
      </c>
      <c r="U118" s="33"/>
      <c r="W118" s="35">
        <f t="shared" si="1"/>
        <v>-2.4999999999999994E-2</v>
      </c>
      <c r="X118" s="35">
        <f>G$52</f>
        <v>-4.8999999999999988E-2</v>
      </c>
      <c r="Y118" s="32"/>
    </row>
    <row r="119" spans="7:41" x14ac:dyDescent="0.3">
      <c r="G119" s="3">
        <f>G120+$G$139</f>
        <v>4.9999999999999989E-2</v>
      </c>
      <c r="I119" s="8">
        <f>$G$84+$G$75*($G120-$G$123)+I$134+$G$85+I$135</f>
        <v>0.151</v>
      </c>
      <c r="J119" s="8">
        <f>$G$84+$G$75*($G120-$G$123)+J$134+$G$85+J$135</f>
        <v>0.151</v>
      </c>
      <c r="K119" s="7"/>
      <c r="M119" s="12">
        <f>$G$83+$G$74*($G120-$G$123)+M$134</f>
        <v>0.16399999999999998</v>
      </c>
      <c r="N119" s="12">
        <f>$G$83+$G$74*($G120-$G$123)+N$134</f>
        <v>0.16399999999999998</v>
      </c>
      <c r="O119" s="10"/>
      <c r="Q119" s="31">
        <f t="shared" si="0"/>
        <v>103.0301</v>
      </c>
      <c r="S119" s="34">
        <f>$G$87+$G$78*($Q119/$Q$122-1)+S$134</f>
        <v>-3.4090300000000039E-2</v>
      </c>
      <c r="T119" s="34">
        <f>$G$87+$G$78*($Q119/$Q$122-1)+T$134</f>
        <v>-3.4090300000000039E-2</v>
      </c>
      <c r="U119" s="33"/>
      <c r="W119" s="35">
        <f t="shared" si="1"/>
        <v>-2.4999999999999994E-2</v>
      </c>
      <c r="X119" s="35">
        <f>G$52</f>
        <v>-4.8999999999999988E-2</v>
      </c>
      <c r="Y119" s="32"/>
    </row>
    <row r="120" spans="7:41" x14ac:dyDescent="0.3">
      <c r="G120" s="3">
        <f>G121+$G$139</f>
        <v>4.4999999999999991E-2</v>
      </c>
      <c r="I120" s="8">
        <f>$G$84+$G$75*($G121-$G$123)+I$134+$G$85+I$135</f>
        <v>0.15</v>
      </c>
      <c r="J120" s="8">
        <f>$G$84+$G$75*($G121-$G$123)+J$134+$G$85+J$135</f>
        <v>0.15</v>
      </c>
      <c r="K120" s="7"/>
      <c r="M120" s="12">
        <f>$G$83+$G$74*($G121-$G$123)+M$134</f>
        <v>0.16699999999999998</v>
      </c>
      <c r="N120" s="12">
        <f>$G$83+$G$74*($G121-$G$123)+N$134</f>
        <v>0.16699999999999998</v>
      </c>
      <c r="O120" s="10"/>
      <c r="Q120" s="31">
        <f t="shared" si="0"/>
        <v>102.01</v>
      </c>
      <c r="S120" s="34">
        <f>$G$87+$G$78*($Q120/$Q$122-1)+S$134</f>
        <v>-3.1030000000000002E-2</v>
      </c>
      <c r="T120" s="34">
        <f>$G$87+$G$78*($Q120/$Q$122-1)+T$134</f>
        <v>-3.1030000000000002E-2</v>
      </c>
      <c r="U120" s="33"/>
      <c r="W120" s="35">
        <f t="shared" si="1"/>
        <v>-2.4999999999999994E-2</v>
      </c>
      <c r="X120" s="35">
        <f>G$52</f>
        <v>-4.8999999999999988E-2</v>
      </c>
      <c r="Y120" s="32"/>
    </row>
    <row r="121" spans="7:41" x14ac:dyDescent="0.3">
      <c r="G121" s="3">
        <f>G122+$G$139</f>
        <v>3.9999999999999994E-2</v>
      </c>
      <c r="I121" s="8">
        <f>$G$84+$G$75*($G122-$G$123)+I$134+$G$85+I$135</f>
        <v>0.14899999999999999</v>
      </c>
      <c r="J121" s="8">
        <f>$G$84+$G$75*($G122-$G$123)+J$134+$G$85+J$135</f>
        <v>0.14899999999999999</v>
      </c>
      <c r="K121" s="7"/>
      <c r="M121" s="12">
        <f>$G$83+$G$74*($G122-$G$123)+M$134</f>
        <v>0.16999999999999998</v>
      </c>
      <c r="N121" s="12">
        <f>$G$83+$G$74*($G122-$G$123)+N$134</f>
        <v>0.16999999999999998</v>
      </c>
      <c r="O121" s="10"/>
      <c r="Q121" s="31">
        <f>Q122*(1+$Q$137)</f>
        <v>101</v>
      </c>
      <c r="S121" s="34">
        <f>$G$87+$G$78*($Q121/$Q$122-1)+S$134</f>
        <v>-2.8000000000000004E-2</v>
      </c>
      <c r="T121" s="34">
        <f>$G$87+$G$78*($Q121/$Q$122-1)+T$134</f>
        <v>-2.8000000000000004E-2</v>
      </c>
      <c r="U121" s="33"/>
      <c r="W121" s="35">
        <f t="shared" si="1"/>
        <v>-2.4999999999999994E-2</v>
      </c>
      <c r="X121" s="35">
        <f>G$52</f>
        <v>-4.8999999999999988E-2</v>
      </c>
      <c r="Y121" s="32"/>
      <c r="AK121" t="s">
        <v>25</v>
      </c>
      <c r="AN121" t="s">
        <v>25</v>
      </c>
    </row>
    <row r="122" spans="7:41" x14ac:dyDescent="0.3">
      <c r="G122" s="3">
        <f>G123+$G$139</f>
        <v>3.4999999999999996E-2</v>
      </c>
      <c r="I122" s="9">
        <f>$G$84+$G$75*($G123-$G$123)+I$134+$G$85+I$135</f>
        <v>0.14799999999999999</v>
      </c>
      <c r="J122" s="9">
        <f>$G$84+$G$75*($G123-$G$123)+J$134+$G$85+J$135</f>
        <v>0.14799999999999999</v>
      </c>
      <c r="K122" s="7"/>
      <c r="M122" s="13">
        <f>$G$83+$G$74*($G123-$G$123)+M$134</f>
        <v>0.17299999999999999</v>
      </c>
      <c r="N122" s="13">
        <f>$G$83+$G$74*($G123-$G$123)+N$134</f>
        <v>0.17299999999999999</v>
      </c>
      <c r="O122" s="10"/>
      <c r="Q122" s="31">
        <v>100</v>
      </c>
      <c r="S122" s="34">
        <f>$G$87+$G$78*($Q122/$Q$122-1)+S$134</f>
        <v>-2.5000000000000001E-2</v>
      </c>
      <c r="T122" s="34">
        <f>$G$87+$G$78*($Q122/$Q$122-1)+T$134</f>
        <v>-2.5000000000000001E-2</v>
      </c>
      <c r="U122" s="33"/>
      <c r="W122" s="35">
        <f>F$51</f>
        <v>-2.4999999999999994E-2</v>
      </c>
      <c r="X122" s="35">
        <f>G$52</f>
        <v>-4.8999999999999988E-2</v>
      </c>
      <c r="Y122" s="32"/>
      <c r="AK122" t="s">
        <v>23</v>
      </c>
      <c r="AL122" t="s">
        <v>24</v>
      </c>
      <c r="AN122" t="s">
        <v>23</v>
      </c>
      <c r="AO122" t="s">
        <v>24</v>
      </c>
    </row>
    <row r="123" spans="7:41" x14ac:dyDescent="0.3">
      <c r="G123" s="6">
        <f>$G$90</f>
        <v>0.03</v>
      </c>
      <c r="I123" s="8">
        <f>$G$84+$G$75*($G124-$G$123)+I$134+$G$85+I$135</f>
        <v>0.14699999999999999</v>
      </c>
      <c r="J123" s="8">
        <f>$G$84+$G$75*($G124-$G$123)+J$134+$G$85+J$135</f>
        <v>0.14699999999999999</v>
      </c>
      <c r="K123" s="7"/>
      <c r="M123" s="12">
        <f>$G$83+$G$74*($G124-$G$123)+M$134</f>
        <v>0.17599999999999999</v>
      </c>
      <c r="N123" s="12">
        <f>$G$83+$G$74*($G124-$G$123)+N$134</f>
        <v>0.17599999999999999</v>
      </c>
      <c r="O123" s="10"/>
      <c r="Q123" s="31">
        <f>Q122*(1-$Q$137)</f>
        <v>99</v>
      </c>
      <c r="S123" s="34">
        <f>$G$87+$G$78*($Q123/$Q$122-1)+S$134</f>
        <v>-2.1999999999999999E-2</v>
      </c>
      <c r="T123" s="34">
        <f>$G$87+$G$78*($Q123/$Q$122-1)+T$134</f>
        <v>-2.1999999999999999E-2</v>
      </c>
      <c r="U123" s="33"/>
      <c r="W123" s="35">
        <f t="shared" ref="W123:W132" si="2">F$51</f>
        <v>-2.4999999999999994E-2</v>
      </c>
      <c r="X123" s="35">
        <f>G$52</f>
        <v>-4.8999999999999988E-2</v>
      </c>
      <c r="Y123" s="32"/>
      <c r="AK123" s="36">
        <v>-0.1</v>
      </c>
      <c r="AL123">
        <f>F52</f>
        <v>100</v>
      </c>
      <c r="AN123" s="36">
        <f>AK124</f>
        <v>-2.4999999999999994E-2</v>
      </c>
      <c r="AO123">
        <f>AL123</f>
        <v>100</v>
      </c>
    </row>
    <row r="124" spans="7:41" x14ac:dyDescent="0.3">
      <c r="G124" s="3">
        <f>G123-$G$139</f>
        <v>2.4999999999999998E-2</v>
      </c>
      <c r="I124" s="8">
        <f>$G$84+$G$75*($G125-$G$123)+I$134+$G$85+I$135</f>
        <v>0.14599999999999999</v>
      </c>
      <c r="J124" s="8">
        <f>$G$84+$G$75*($G125-$G$123)+J$134+$G$85+J$135</f>
        <v>0.14599999999999999</v>
      </c>
      <c r="K124" s="7"/>
      <c r="M124" s="12">
        <f>$G$83+$G$74*($G125-$G$123)+M$134</f>
        <v>0.17899999999999999</v>
      </c>
      <c r="N124" s="12">
        <f>$G$83+$G$74*($G125-$G$123)+N$134</f>
        <v>0.17899999999999999</v>
      </c>
      <c r="O124" s="10"/>
      <c r="Q124" s="31">
        <f t="shared" ref="Q124:Q132" si="3">Q123*(1-$Q$137)</f>
        <v>98.01</v>
      </c>
      <c r="S124" s="34">
        <f>$G$87+$G$78*($Q124/$Q$122-1)+S$134</f>
        <v>-1.9030000000000026E-2</v>
      </c>
      <c r="T124" s="34">
        <f>$G$87+$G$78*($Q124/$Q$122-1)+T$134</f>
        <v>-1.9030000000000026E-2</v>
      </c>
      <c r="U124" s="33"/>
      <c r="W124" s="35">
        <f t="shared" si="2"/>
        <v>-2.4999999999999994E-2</v>
      </c>
      <c r="X124" s="35">
        <f>G$52</f>
        <v>-4.8999999999999988E-2</v>
      </c>
      <c r="Y124" s="32"/>
      <c r="AK124" s="3">
        <f>F51</f>
        <v>-2.4999999999999994E-2</v>
      </c>
      <c r="AL124">
        <f>AL123</f>
        <v>100</v>
      </c>
      <c r="AN124" s="3">
        <f>AK124</f>
        <v>-2.4999999999999994E-2</v>
      </c>
      <c r="AO124">
        <f>AO123</f>
        <v>100</v>
      </c>
    </row>
    <row r="125" spans="7:41" x14ac:dyDescent="0.3">
      <c r="G125" s="3">
        <f>G124-$G$139</f>
        <v>1.9999999999999997E-2</v>
      </c>
      <c r="I125" s="8">
        <f>$G$84+$G$75*($G126-$G$123)+I$134+$G$85+I$135</f>
        <v>0.14499999999999999</v>
      </c>
      <c r="J125" s="8">
        <f>$G$84+$G$75*($G126-$G$123)+J$134+$G$85+J$135</f>
        <v>0.14499999999999999</v>
      </c>
      <c r="K125" s="7"/>
      <c r="M125" s="12">
        <f>$G$83+$G$74*($G126-$G$123)+M$134</f>
        <v>0.182</v>
      </c>
      <c r="N125" s="12">
        <f>$G$83+$G$74*($G126-$G$123)+N$134</f>
        <v>0.182</v>
      </c>
      <c r="O125" s="10"/>
      <c r="Q125" s="31">
        <f t="shared" si="3"/>
        <v>97.029899999999998</v>
      </c>
      <c r="S125" s="34">
        <f>$G$87+$G$78*($Q125/$Q$122-1)+S$134</f>
        <v>-1.6089700000000009E-2</v>
      </c>
      <c r="T125" s="34">
        <f>$G$87+$G$78*($Q125/$Q$122-1)+T$134</f>
        <v>-1.6089700000000009E-2</v>
      </c>
      <c r="U125" s="33"/>
      <c r="W125" s="35">
        <f t="shared" si="2"/>
        <v>-2.4999999999999994E-2</v>
      </c>
      <c r="X125" s="35">
        <f>G$52</f>
        <v>-4.8999999999999988E-2</v>
      </c>
      <c r="Y125" s="32"/>
    </row>
    <row r="126" spans="7:41" x14ac:dyDescent="0.3">
      <c r="G126" s="3">
        <f>G125-$G$139</f>
        <v>1.4999999999999996E-2</v>
      </c>
      <c r="I126" s="8">
        <f>$G$84+$G$75*($G127-$G$123)+I$134+$G$85+I$135</f>
        <v>0.14399999999999999</v>
      </c>
      <c r="J126" s="8">
        <f>$G$84+$G$75*($G127-$G$123)+J$134+$G$85+J$135</f>
        <v>0.14399999999999999</v>
      </c>
      <c r="K126" s="7"/>
      <c r="M126" s="12">
        <f>$G$83+$G$74*($G127-$G$123)+M$134</f>
        <v>0.185</v>
      </c>
      <c r="N126" s="12">
        <f>$G$83+$G$74*($G127-$G$123)+N$134</f>
        <v>0.185</v>
      </c>
      <c r="O126" s="10"/>
      <c r="Q126" s="31">
        <f t="shared" si="3"/>
        <v>96.059601000000001</v>
      </c>
      <c r="S126" s="34">
        <f>$G$87+$G$78*($Q126/$Q$122-1)+S$134</f>
        <v>-1.3178803000000018E-2</v>
      </c>
      <c r="T126" s="34">
        <f>$G$87+$G$78*($Q126/$Q$122-1)+T$134</f>
        <v>-1.3178803000000018E-2</v>
      </c>
      <c r="U126" s="33"/>
      <c r="W126" s="35">
        <f t="shared" si="2"/>
        <v>-2.4999999999999994E-2</v>
      </c>
      <c r="X126" s="35">
        <f>G$52</f>
        <v>-4.8999999999999988E-2</v>
      </c>
      <c r="Y126" s="32"/>
      <c r="AK126" t="s">
        <v>2</v>
      </c>
      <c r="AN126" t="s">
        <v>2</v>
      </c>
    </row>
    <row r="127" spans="7:41" x14ac:dyDescent="0.3">
      <c r="G127" s="3">
        <f>G126-$G$139</f>
        <v>9.999999999999995E-3</v>
      </c>
      <c r="I127" s="8">
        <f>$G$84+$G$75*($G128-$G$123)+I$134+$G$85+I$135</f>
        <v>0.14299999999999999</v>
      </c>
      <c r="J127" s="8">
        <f>$G$84+$G$75*($G128-$G$123)+J$134+$G$85+J$135</f>
        <v>0.14299999999999999</v>
      </c>
      <c r="K127" s="7"/>
      <c r="M127" s="12">
        <f>$G$83+$G$74*($G128-$G$123)+M$134</f>
        <v>0.188</v>
      </c>
      <c r="N127" s="12">
        <f>$G$83+$G$74*($G128-$G$123)+N$134</f>
        <v>0.188</v>
      </c>
      <c r="O127" s="10"/>
      <c r="Q127" s="31">
        <f t="shared" si="3"/>
        <v>95.099004989999997</v>
      </c>
      <c r="S127" s="34">
        <f>$G$87+$G$78*($Q127/$Q$122-1)+S$134</f>
        <v>-1.0297014970000009E-2</v>
      </c>
      <c r="T127" s="34">
        <f>$G$87+$G$78*($Q127/$Q$122-1)+T$134</f>
        <v>-1.0297014970000009E-2</v>
      </c>
      <c r="U127" s="33"/>
      <c r="W127" s="35">
        <f t="shared" si="2"/>
        <v>-2.4999999999999994E-2</v>
      </c>
      <c r="X127" s="35">
        <f>G$52</f>
        <v>-4.8999999999999988E-2</v>
      </c>
      <c r="Y127" s="32"/>
      <c r="AK127" t="s">
        <v>23</v>
      </c>
      <c r="AL127" t="s">
        <v>24</v>
      </c>
      <c r="AN127" t="s">
        <v>23</v>
      </c>
      <c r="AO127" t="s">
        <v>24</v>
      </c>
    </row>
    <row r="128" spans="7:41" x14ac:dyDescent="0.3">
      <c r="G128" s="3">
        <f>G127-$G$139</f>
        <v>4.9999999999999949E-3</v>
      </c>
      <c r="I128" s="8">
        <f>$G$84+$G$75*($G129-$G$123)+I$134+$G$85+I$135</f>
        <v>0.14199999999999999</v>
      </c>
      <c r="J128" s="8">
        <f>$G$84+$G$75*($G129-$G$123)+J$134+$G$85+J$135</f>
        <v>0.14199999999999999</v>
      </c>
      <c r="K128" s="7"/>
      <c r="M128" s="12">
        <f>$G$83+$G$74*($G129-$G$123)+M$134</f>
        <v>0.19099999999999998</v>
      </c>
      <c r="N128" s="12">
        <f>$G$83+$G$74*($G129-$G$123)+N$134</f>
        <v>0.19099999999999998</v>
      </c>
      <c r="O128" s="10"/>
      <c r="Q128" s="31">
        <f t="shared" si="3"/>
        <v>94.148014940099998</v>
      </c>
      <c r="S128" s="34">
        <f>$G$87+$G$78*($Q128/$Q$122-1)+S$134</f>
        <v>-7.4440448203000019E-3</v>
      </c>
      <c r="T128" s="34">
        <f>$G$87+$G$78*($Q128/$Q$122-1)+T$134</f>
        <v>-7.4440448203000019E-3</v>
      </c>
      <c r="U128" s="33"/>
      <c r="W128" s="35">
        <f t="shared" si="2"/>
        <v>-2.4999999999999994E-2</v>
      </c>
      <c r="X128" s="35">
        <f>G$52</f>
        <v>-4.8999999999999988E-2</v>
      </c>
      <c r="Y128" s="32"/>
      <c r="AK128" s="36">
        <v>-0.1</v>
      </c>
      <c r="AL128" s="37">
        <f>G53</f>
        <v>108</v>
      </c>
      <c r="AN128" s="36">
        <f>AK129</f>
        <v>-4.8999999999999988E-2</v>
      </c>
      <c r="AO128">
        <f>AL128</f>
        <v>108</v>
      </c>
    </row>
    <row r="129" spans="7:41" x14ac:dyDescent="0.3">
      <c r="G129" s="3">
        <f>G128-$G$139</f>
        <v>0</v>
      </c>
      <c r="I129" s="8">
        <f>$G$84+$G$75*($G130-$G$123)+I$134+$G$85+I$135</f>
        <v>0.14099999999999999</v>
      </c>
      <c r="J129" s="8">
        <f>$G$84+$G$75*($G130-$G$123)+J$134+$G$85+J$135</f>
        <v>0.14099999999999999</v>
      </c>
      <c r="K129" s="7"/>
      <c r="M129" s="12">
        <f>$G$83+$G$74*($G130-$G$123)+M$134</f>
        <v>0.19399999999999998</v>
      </c>
      <c r="N129" s="12">
        <f>$G$83+$G$74*($G130-$G$123)+N$134</f>
        <v>0.19399999999999998</v>
      </c>
      <c r="O129" s="10"/>
      <c r="Q129" s="31">
        <f t="shared" si="3"/>
        <v>93.206534790698996</v>
      </c>
      <c r="S129" s="34">
        <f>$G$87+$G$78*($Q129/$Q$122-1)+S$134</f>
        <v>-4.6196043720969776E-3</v>
      </c>
      <c r="T129" s="34">
        <f>$G$87+$G$78*($Q129/$Q$122-1)+T$134</f>
        <v>-4.6196043720969776E-3</v>
      </c>
      <c r="U129" s="33"/>
      <c r="W129" s="35">
        <f t="shared" si="2"/>
        <v>-2.4999999999999994E-2</v>
      </c>
      <c r="X129" s="35">
        <f>G$52</f>
        <v>-4.8999999999999988E-2</v>
      </c>
      <c r="Y129" s="32"/>
      <c r="AK129" s="3">
        <f>G52</f>
        <v>-4.8999999999999988E-2</v>
      </c>
      <c r="AL129" s="37">
        <f>AL128</f>
        <v>108</v>
      </c>
      <c r="AN129" s="3">
        <f>AK129</f>
        <v>-4.8999999999999988E-2</v>
      </c>
      <c r="AO129">
        <f>AO128</f>
        <v>108</v>
      </c>
    </row>
    <row r="130" spans="7:41" x14ac:dyDescent="0.3">
      <c r="G130" s="3">
        <f>G129-$G$139</f>
        <v>-5.0000000000000001E-3</v>
      </c>
      <c r="I130" s="8">
        <f>$G$84+$G$75*($G131-$G$123)+I$134+$G$85+I$135</f>
        <v>0.13999999999999999</v>
      </c>
      <c r="J130" s="8">
        <f>$G$84+$G$75*($G131-$G$123)+J$134+$G$85+J$135</f>
        <v>0.13999999999999999</v>
      </c>
      <c r="K130" s="7"/>
      <c r="M130" s="12">
        <f>$G$83+$G$74*($G131-$G$123)+M$134</f>
        <v>0.19699999999999998</v>
      </c>
      <c r="N130" s="12">
        <f>$G$83+$G$74*($G131-$G$123)+N$134</f>
        <v>0.19699999999999998</v>
      </c>
      <c r="O130" s="10"/>
      <c r="Q130" s="31">
        <f t="shared" si="3"/>
        <v>92.274469442792011</v>
      </c>
      <c r="S130" s="34">
        <f>$G$87+$G$78*($Q130/$Q$122-1)+S$134</f>
        <v>-1.8234083283760229E-3</v>
      </c>
      <c r="T130" s="34">
        <f>$G$87+$G$78*($Q130/$Q$122-1)+T$134</f>
        <v>-1.8234083283760229E-3</v>
      </c>
      <c r="U130" s="33"/>
      <c r="W130" s="35">
        <f t="shared" si="2"/>
        <v>-2.4999999999999994E-2</v>
      </c>
      <c r="X130" s="35">
        <f>G$52</f>
        <v>-4.8999999999999988E-2</v>
      </c>
      <c r="Y130" s="32"/>
    </row>
    <row r="131" spans="7:41" x14ac:dyDescent="0.3">
      <c r="G131" s="3">
        <f>G130-$G$139</f>
        <v>-0.01</v>
      </c>
      <c r="I131" s="8">
        <f>$G$84+$G$75*($G132-$G$123)+I$134+$G$85+I$135</f>
        <v>0.13899999999999998</v>
      </c>
      <c r="J131" s="8">
        <f>$G$84+$G$75*($G132-$G$123)+J$134+$G$85+J$135</f>
        <v>0.13899999999999998</v>
      </c>
      <c r="K131" s="7"/>
      <c r="M131" s="12">
        <f>$G$83+$G$74*($G132-$G$123)+M$134</f>
        <v>0.19999999999999998</v>
      </c>
      <c r="N131" s="12">
        <f>$G$83+$G$74*($G132-$G$123)+N$134</f>
        <v>0.19999999999999998</v>
      </c>
      <c r="O131" s="10"/>
      <c r="Q131" s="31">
        <f t="shared" si="3"/>
        <v>91.351724748364092</v>
      </c>
      <c r="S131" s="34">
        <f>$G$87+$G$78*($Q131/$Q$122-1)+S143</f>
        <v>9.4482575490771603E-4</v>
      </c>
      <c r="T131" s="34">
        <f>$G$87+$G$78*($Q131/$Q$122-1)+T$134</f>
        <v>9.4482575490771603E-4</v>
      </c>
      <c r="U131" s="33"/>
      <c r="W131" s="35">
        <f t="shared" si="2"/>
        <v>-2.4999999999999994E-2</v>
      </c>
      <c r="X131" s="35">
        <f>G$52</f>
        <v>-4.8999999999999988E-2</v>
      </c>
      <c r="Y131" s="32"/>
    </row>
    <row r="132" spans="7:41" x14ac:dyDescent="0.3">
      <c r="G132" s="3">
        <f>G131-$G$139</f>
        <v>-1.4999999999999999E-2</v>
      </c>
      <c r="I132" s="8">
        <f>$G$84+$G$75*($G133-$G$123)+I$134+$G$85+I$135</f>
        <v>0.13799999999999998</v>
      </c>
      <c r="J132" s="8">
        <f>$G$84+$G$75*($G133-$G$123)+J$134+$G$85+J$135</f>
        <v>0.13799999999999998</v>
      </c>
      <c r="K132" s="7"/>
      <c r="M132" s="12">
        <f>$G$83+$G$74*($G133-$G$123)+M$134</f>
        <v>0.20299999999999999</v>
      </c>
      <c r="N132" s="12">
        <f>$G$83+$G$74*($G133-$G$123)+N$134</f>
        <v>0.20299999999999999</v>
      </c>
      <c r="O132" s="10"/>
      <c r="Q132" s="31">
        <f t="shared" si="3"/>
        <v>90.438207500880452</v>
      </c>
      <c r="S132" s="34">
        <f>$G$87+$G$78*($Q132/$Q$122-1)+S144</f>
        <v>3.6853774973586405E-3</v>
      </c>
      <c r="T132" s="34">
        <f>$G$87+$G$78*($Q132/$Q$122-1)+T$134</f>
        <v>3.6853774973586405E-3</v>
      </c>
      <c r="U132" s="33"/>
      <c r="W132" s="35">
        <f t="shared" si="2"/>
        <v>-2.4999999999999994E-2</v>
      </c>
      <c r="X132" s="35">
        <f>G$52</f>
        <v>-4.8999999999999988E-2</v>
      </c>
      <c r="Y132" s="32"/>
    </row>
    <row r="133" spans="7:41" x14ac:dyDescent="0.3">
      <c r="G133" s="3">
        <f>G132-$G$139</f>
        <v>-0.02</v>
      </c>
      <c r="M133" s="11"/>
      <c r="N133" s="11"/>
      <c r="O133" s="11"/>
    </row>
    <row r="134" spans="7:41" ht="15.6" x14ac:dyDescent="0.35">
      <c r="H134" t="s">
        <v>10</v>
      </c>
      <c r="I134" s="3">
        <f>F31</f>
        <v>0</v>
      </c>
      <c r="J134" s="3">
        <f>G32</f>
        <v>0</v>
      </c>
      <c r="L134" t="s">
        <v>8</v>
      </c>
      <c r="M134" s="3">
        <f>F30</f>
        <v>0</v>
      </c>
      <c r="N134" s="3">
        <f>G31</f>
        <v>0</v>
      </c>
      <c r="R134" t="s">
        <v>57</v>
      </c>
      <c r="S134" s="3">
        <f>F34</f>
        <v>0</v>
      </c>
      <c r="T134" s="3">
        <f>G35</f>
        <v>0</v>
      </c>
    </row>
    <row r="135" spans="7:41" ht="15.6" x14ac:dyDescent="0.35">
      <c r="H135" t="s">
        <v>12</v>
      </c>
      <c r="I135" s="3">
        <f>F32</f>
        <v>0</v>
      </c>
      <c r="J135" s="3">
        <f>G33</f>
        <v>0</v>
      </c>
    </row>
    <row r="137" spans="7:41" x14ac:dyDescent="0.3">
      <c r="Q137" s="1">
        <v>0.01</v>
      </c>
    </row>
    <row r="138" spans="7:41" x14ac:dyDescent="0.3">
      <c r="G138" t="s">
        <v>27</v>
      </c>
    </row>
    <row r="139" spans="7:41" x14ac:dyDescent="0.3">
      <c r="G139" s="1">
        <v>5.0000000000000001E-3</v>
      </c>
    </row>
    <row r="142" spans="7:41" x14ac:dyDescent="0.3">
      <c r="N142" t="str">
        <f>G143</f>
        <v>base saving</v>
      </c>
    </row>
    <row r="143" spans="7:41" x14ac:dyDescent="0.3">
      <c r="G143" t="s">
        <v>61</v>
      </c>
      <c r="H143" t="s">
        <v>24</v>
      </c>
      <c r="J143" t="s">
        <v>23</v>
      </c>
      <c r="K143" t="s">
        <v>24</v>
      </c>
      <c r="N143" t="s">
        <v>23</v>
      </c>
      <c r="O143" t="s">
        <v>24</v>
      </c>
    </row>
    <row r="144" spans="7:41" x14ac:dyDescent="0.3">
      <c r="G144" t="s">
        <v>23</v>
      </c>
      <c r="H144">
        <v>0</v>
      </c>
      <c r="J144">
        <v>0</v>
      </c>
      <c r="K144" s="3">
        <f>H145</f>
        <v>0.03</v>
      </c>
      <c r="N144" s="3">
        <f>G145</f>
        <v>0.14799999999999999</v>
      </c>
      <c r="O144" s="3">
        <f>K144</f>
        <v>0.03</v>
      </c>
    </row>
    <row r="145" spans="7:15" x14ac:dyDescent="0.3">
      <c r="G145" s="3">
        <f>F45</f>
        <v>0.14799999999999999</v>
      </c>
      <c r="H145" s="3">
        <f>F49</f>
        <v>0.03</v>
      </c>
      <c r="J145" s="3">
        <f>G146</f>
        <v>0.14799999999999999</v>
      </c>
      <c r="K145" s="3">
        <f>K144</f>
        <v>0.03</v>
      </c>
      <c r="N145" s="3">
        <f>N144</f>
        <v>0.14799999999999999</v>
      </c>
      <c r="O145" s="1">
        <f>O144</f>
        <v>0.03</v>
      </c>
    </row>
    <row r="146" spans="7:15" x14ac:dyDescent="0.3">
      <c r="G146" s="3">
        <f>F45</f>
        <v>0.14799999999999999</v>
      </c>
    </row>
    <row r="147" spans="7:15" x14ac:dyDescent="0.3">
      <c r="N147" t="str">
        <f>G148</f>
        <v>base invest.</v>
      </c>
    </row>
    <row r="148" spans="7:15" x14ac:dyDescent="0.3">
      <c r="G148" t="s">
        <v>62</v>
      </c>
      <c r="H148" t="s">
        <v>24</v>
      </c>
      <c r="J148" t="s">
        <v>23</v>
      </c>
      <c r="K148" t="s">
        <v>24</v>
      </c>
      <c r="N148" t="s">
        <v>23</v>
      </c>
      <c r="O148" t="s">
        <v>24</v>
      </c>
    </row>
    <row r="149" spans="7:15" x14ac:dyDescent="0.3">
      <c r="G149" t="s">
        <v>23</v>
      </c>
      <c r="H149">
        <v>0</v>
      </c>
      <c r="J149">
        <v>0</v>
      </c>
      <c r="K149" s="3">
        <f>H150</f>
        <v>0.03</v>
      </c>
      <c r="N149" s="3">
        <f>G150</f>
        <v>0.17299999999999999</v>
      </c>
      <c r="O149" s="3">
        <f>K149</f>
        <v>0.03</v>
      </c>
    </row>
    <row r="150" spans="7:15" x14ac:dyDescent="0.3">
      <c r="G150" s="3">
        <f>F48</f>
        <v>0.17299999999999999</v>
      </c>
      <c r="H150" s="3">
        <f>F49</f>
        <v>0.03</v>
      </c>
      <c r="J150" s="3">
        <f>G151</f>
        <v>0.17299999999999999</v>
      </c>
      <c r="K150" s="3">
        <f>K149</f>
        <v>0.03</v>
      </c>
      <c r="N150" s="3">
        <f>N149</f>
        <v>0.17299999999999999</v>
      </c>
      <c r="O150" s="1">
        <f>O149</f>
        <v>0.03</v>
      </c>
    </row>
    <row r="151" spans="7:15" x14ac:dyDescent="0.3">
      <c r="G151" s="3">
        <f>G150</f>
        <v>0.17299999999999999</v>
      </c>
    </row>
    <row r="154" spans="7:15" x14ac:dyDescent="0.3">
      <c r="N154" t="str">
        <f>G155</f>
        <v>alt(i) saving</v>
      </c>
    </row>
    <row r="155" spans="7:15" x14ac:dyDescent="0.3">
      <c r="G155" t="s">
        <v>63</v>
      </c>
      <c r="H155" t="s">
        <v>24</v>
      </c>
      <c r="J155" t="s">
        <v>23</v>
      </c>
      <c r="K155" t="s">
        <v>24</v>
      </c>
      <c r="N155" t="s">
        <v>23</v>
      </c>
      <c r="O155" t="s">
        <v>24</v>
      </c>
    </row>
    <row r="156" spans="7:15" x14ac:dyDescent="0.3">
      <c r="G156" t="s">
        <v>23</v>
      </c>
      <c r="H156">
        <v>0</v>
      </c>
      <c r="J156">
        <v>0</v>
      </c>
      <c r="K156" s="3">
        <f>H157</f>
        <v>0</v>
      </c>
      <c r="N156" s="3">
        <f>G157</f>
        <v>0.14199999999999999</v>
      </c>
      <c r="O156" s="3">
        <f>K156</f>
        <v>0</v>
      </c>
    </row>
    <row r="157" spans="7:15" x14ac:dyDescent="0.3">
      <c r="G157" s="3">
        <f>G46</f>
        <v>0.14199999999999999</v>
      </c>
      <c r="H157" s="3">
        <f>G50</f>
        <v>0</v>
      </c>
      <c r="J157" s="3">
        <f>G158</f>
        <v>0.14199999999999999</v>
      </c>
      <c r="K157" s="3">
        <f>K156</f>
        <v>0</v>
      </c>
      <c r="N157" s="3">
        <f>N156</f>
        <v>0.14199999999999999</v>
      </c>
      <c r="O157" s="14">
        <f>O156</f>
        <v>0</v>
      </c>
    </row>
    <row r="158" spans="7:15" x14ac:dyDescent="0.3">
      <c r="G158" s="3">
        <f>G157</f>
        <v>0.14199999999999999</v>
      </c>
    </row>
    <row r="159" spans="7:15" x14ac:dyDescent="0.3">
      <c r="N159" t="str">
        <f>G160</f>
        <v>alt(i) invest.</v>
      </c>
    </row>
    <row r="160" spans="7:15" x14ac:dyDescent="0.3">
      <c r="G160" t="s">
        <v>64</v>
      </c>
      <c r="H160" t="s">
        <v>24</v>
      </c>
      <c r="J160" t="s">
        <v>23</v>
      </c>
      <c r="K160" t="s">
        <v>24</v>
      </c>
      <c r="N160" t="s">
        <v>23</v>
      </c>
      <c r="O160" t="s">
        <v>24</v>
      </c>
    </row>
    <row r="161" spans="7:15" x14ac:dyDescent="0.3">
      <c r="G161" t="s">
        <v>23</v>
      </c>
      <c r="H161">
        <v>0</v>
      </c>
      <c r="J161">
        <v>0</v>
      </c>
      <c r="K161" s="3">
        <f>H162</f>
        <v>0</v>
      </c>
      <c r="N161" s="3">
        <f>G162</f>
        <v>0.19099999999999998</v>
      </c>
      <c r="O161" s="3">
        <f>K161</f>
        <v>0</v>
      </c>
    </row>
    <row r="162" spans="7:15" x14ac:dyDescent="0.3">
      <c r="G162" s="3">
        <f>G49</f>
        <v>0.19099999999999998</v>
      </c>
      <c r="H162" s="3">
        <f>G50</f>
        <v>0</v>
      </c>
      <c r="J162" s="3">
        <f>G163</f>
        <v>0.19099999999999998</v>
      </c>
      <c r="K162" s="3">
        <f>K161</f>
        <v>0</v>
      </c>
      <c r="N162" s="3">
        <f>N161</f>
        <v>0.19099999999999998</v>
      </c>
      <c r="O162" s="14">
        <f>O161</f>
        <v>0</v>
      </c>
    </row>
    <row r="163" spans="7:15" x14ac:dyDescent="0.3">
      <c r="G163" s="3">
        <f>G162</f>
        <v>0.19099999999999998</v>
      </c>
    </row>
    <row r="167" spans="7:15" x14ac:dyDescent="0.3">
      <c r="G167" s="27">
        <v>40927</v>
      </c>
    </row>
    <row r="203" spans="1:8" x14ac:dyDescent="0.3">
      <c r="A203" s="4" t="s">
        <v>17</v>
      </c>
      <c r="B203" s="4"/>
      <c r="C203" s="4"/>
      <c r="D203" s="4"/>
      <c r="E203" s="4"/>
      <c r="F203" s="4"/>
      <c r="H203" s="4"/>
    </row>
    <row r="204" spans="1:8" x14ac:dyDescent="0.3">
      <c r="A204" t="s">
        <v>18</v>
      </c>
      <c r="G204" s="4"/>
    </row>
    <row r="205" spans="1:8" x14ac:dyDescent="0.3">
      <c r="A205" t="s">
        <v>19</v>
      </c>
    </row>
    <row r="206" spans="1:8" x14ac:dyDescent="0.3">
      <c r="A206" t="s">
        <v>20</v>
      </c>
    </row>
    <row r="207" spans="1:8" x14ac:dyDescent="0.3">
      <c r="A207" t="s">
        <v>21</v>
      </c>
    </row>
    <row r="214" spans="4:8" x14ac:dyDescent="0.3">
      <c r="D214" s="2"/>
      <c r="E214" s="2" t="s">
        <v>0</v>
      </c>
      <c r="F214" s="2" t="s">
        <v>22</v>
      </c>
      <c r="H214" s="2"/>
    </row>
    <row r="215" spans="4:8" x14ac:dyDescent="0.3">
      <c r="E215" s="3" t="e">
        <f>#REF!</f>
        <v>#REF!</v>
      </c>
      <c r="F215" s="3" t="e">
        <f>#REF!</f>
        <v>#REF!</v>
      </c>
      <c r="G215" s="2" t="s">
        <v>6</v>
      </c>
    </row>
    <row r="216" spans="4:8" x14ac:dyDescent="0.3">
      <c r="E216" s="3" t="e">
        <f>#REF!</f>
        <v>#REF!</v>
      </c>
      <c r="F216" s="3" t="e">
        <f>#REF!</f>
        <v>#REF!</v>
      </c>
      <c r="G216" s="3">
        <f>'[1]Mod New Inv Mod Mar 10'!AI100</f>
        <v>0.17099999999999968</v>
      </c>
    </row>
    <row r="217" spans="4:8" x14ac:dyDescent="0.3">
      <c r="E217" s="3" t="e">
        <f>'Loan Funds Questions Open SOL'!#REF!</f>
        <v>#REF!</v>
      </c>
      <c r="F217" s="3" t="e">
        <f>#REF!</f>
        <v>#REF!</v>
      </c>
      <c r="G217" s="3">
        <f>'[1]Mod New Inv Mod Mar 10'!AI101</f>
        <v>0.18000000000000002</v>
      </c>
    </row>
    <row r="218" spans="4:8" x14ac:dyDescent="0.3">
      <c r="G218" s="3">
        <f>'[1]Mod New Inv Mod Mar 10'!AI102</f>
        <v>0.18900000000000036</v>
      </c>
    </row>
    <row r="229" spans="45:46" x14ac:dyDescent="0.3">
      <c r="AS229" t="s">
        <v>23</v>
      </c>
      <c r="AT229" t="s">
        <v>24</v>
      </c>
    </row>
    <row r="230" spans="45:46" x14ac:dyDescent="0.3">
      <c r="AS230">
        <v>0</v>
      </c>
      <c r="AT230" s="1" t="e">
        <f>#REF!</f>
        <v>#REF!</v>
      </c>
    </row>
    <row r="231" spans="45:46" x14ac:dyDescent="0.3">
      <c r="AS231" s="1" t="e">
        <f>#REF!</f>
        <v>#REF!</v>
      </c>
      <c r="AT231" s="1" t="e">
        <f>AT230</f>
        <v>#REF!</v>
      </c>
    </row>
    <row r="233" spans="45:46" x14ac:dyDescent="0.3">
      <c r="AS233" t="s">
        <v>23</v>
      </c>
      <c r="AT233" t="s">
        <v>24</v>
      </c>
    </row>
    <row r="235" spans="45:46" x14ac:dyDescent="0.3">
      <c r="AS235">
        <v>0</v>
      </c>
      <c r="AT235">
        <f>'[1]Mod New Inv Mod Mar 10'!AC100</f>
        <v>4.2999999999999997E-2</v>
      </c>
    </row>
    <row r="236" spans="45:46" x14ac:dyDescent="0.3">
      <c r="AS236" s="1" t="e">
        <f>#REF!</f>
        <v>#REF!</v>
      </c>
      <c r="AT236">
        <f>AT235</f>
        <v>4.2999999999999997E-2</v>
      </c>
    </row>
    <row r="238" spans="45:46" x14ac:dyDescent="0.3">
      <c r="AS238" t="s">
        <v>23</v>
      </c>
      <c r="AT238" t="s">
        <v>24</v>
      </c>
    </row>
    <row r="239" spans="45:46" x14ac:dyDescent="0.3">
      <c r="AS239" s="1" t="e">
        <f>#REF!</f>
        <v>#REF!</v>
      </c>
      <c r="AT239">
        <f>'[1]Mod New Inv Mod Mar 10'!AC102</f>
        <v>1.2999999999999998E-2</v>
      </c>
    </row>
    <row r="240" spans="45:46" x14ac:dyDescent="0.3">
      <c r="AS240">
        <f>'[1]Mod New Inv Mod Mar 10'!AI102</f>
        <v>0.18900000000000036</v>
      </c>
      <c r="AT240">
        <f>'[1]Mod New Inv Mod Mar 10'!AC102</f>
        <v>1.2999999999999998E-2</v>
      </c>
    </row>
  </sheetData>
  <sheetProtection algorithmName="SHA-512" hashValue="G3fmM+HHmlO6dNaTGO27Huz40j3sZit7blIro6+Cacd0PLefdXjIO8t5jp8fN1xLV59oL/61vsue306L/fSgiA==" saltValue="Cg459cYpKoQ7Ejtrpc16Vg==" spinCount="100000" sheet="1" objects="1" scenarios="1"/>
  <protectedRanges>
    <protectedRange sqref="G31:G35" name="Range1"/>
  </protectedRange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4</xdr:col>
                <xdr:colOff>556260</xdr:colOff>
                <xdr:row>81</xdr:row>
                <xdr:rowOff>76200</xdr:rowOff>
              </from>
              <to>
                <xdr:col>5</xdr:col>
                <xdr:colOff>91440</xdr:colOff>
                <xdr:row>82</xdr:row>
                <xdr:rowOff>45720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r:id="rId7">
            <anchor moveWithCells="1">
              <from>
                <xdr:col>4</xdr:col>
                <xdr:colOff>350520</xdr:colOff>
                <xdr:row>82</xdr:row>
                <xdr:rowOff>7620</xdr:rowOff>
              </from>
              <to>
                <xdr:col>5</xdr:col>
                <xdr:colOff>304800</xdr:colOff>
                <xdr:row>83</xdr:row>
                <xdr:rowOff>22860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r:id="rId9">
            <anchor moveWithCells="1">
              <from>
                <xdr:col>4</xdr:col>
                <xdr:colOff>403860</xdr:colOff>
                <xdr:row>82</xdr:row>
                <xdr:rowOff>175260</xdr:rowOff>
              </from>
              <to>
                <xdr:col>5</xdr:col>
                <xdr:colOff>259080</xdr:colOff>
                <xdr:row>84</xdr:row>
                <xdr:rowOff>22860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autoPict="0" r:id="rId11">
            <anchor moveWithCells="1">
              <from>
                <xdr:col>5</xdr:col>
                <xdr:colOff>83820</xdr:colOff>
                <xdr:row>71</xdr:row>
                <xdr:rowOff>160020</xdr:rowOff>
              </from>
              <to>
                <xdr:col>5</xdr:col>
                <xdr:colOff>259080</xdr:colOff>
                <xdr:row>73</xdr:row>
                <xdr:rowOff>15240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29" r:id="rId12">
          <objectPr defaultSize="0" autoPict="0" r:id="rId13">
            <anchor moveWithCells="1">
              <from>
                <xdr:col>5</xdr:col>
                <xdr:colOff>83820</xdr:colOff>
                <xdr:row>72</xdr:row>
                <xdr:rowOff>175260</xdr:rowOff>
              </from>
              <to>
                <xdr:col>5</xdr:col>
                <xdr:colOff>289560</xdr:colOff>
                <xdr:row>74</xdr:row>
                <xdr:rowOff>30480</xdr:rowOff>
              </to>
            </anchor>
          </objectPr>
        </oleObject>
      </mc:Choice>
      <mc:Fallback>
        <oleObject progId="Equation.DSMT4" shapeId="1029" r:id="rId12"/>
      </mc:Fallback>
    </mc:AlternateContent>
    <mc:AlternateContent xmlns:mc="http://schemas.openxmlformats.org/markup-compatibility/2006">
      <mc:Choice Requires="x14">
        <oleObject progId="Equation.DSMT4" shapeId="1030" r:id="rId14">
          <objectPr defaultSize="0" autoPict="0" r:id="rId15">
            <anchor moveWithCells="1">
              <from>
                <xdr:col>2</xdr:col>
                <xdr:colOff>441960</xdr:colOff>
                <xdr:row>91</xdr:row>
                <xdr:rowOff>30480</xdr:rowOff>
              </from>
              <to>
                <xdr:col>5</xdr:col>
                <xdr:colOff>518160</xdr:colOff>
                <xdr:row>93</xdr:row>
                <xdr:rowOff>99060</xdr:rowOff>
              </to>
            </anchor>
          </objectPr>
        </oleObject>
      </mc:Choice>
      <mc:Fallback>
        <oleObject progId="Equation.DSMT4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Funds Questions Open SOL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2014-10-20T00:27:40Z</dcterms:created>
  <dcterms:modified xsi:type="dcterms:W3CDTF">2014-10-30T13:07:14Z</dcterms:modified>
</cp:coreProperties>
</file>