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n\Documents\HHG\"/>
    </mc:Choice>
  </mc:AlternateContent>
  <bookViews>
    <workbookView xWindow="2916" yWindow="0" windowWidth="2112" windowHeight="0"/>
  </bookViews>
  <sheets>
    <sheet name="GRAPHS ONLY" sheetId="3" r:id="rId1"/>
    <sheet name="MAIN CLOSED ECONOMY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0" i="1" l="1"/>
  <c r="T60" i="1"/>
  <c r="R60" i="1"/>
  <c r="AX53" i="1" l="1"/>
  <c r="AZ53" i="1" s="1"/>
  <c r="AZ49" i="1"/>
  <c r="AX44" i="1"/>
  <c r="AZ44" i="1" s="1"/>
  <c r="AZ40" i="1"/>
  <c r="AX35" i="1"/>
  <c r="AZ35" i="1" s="1"/>
  <c r="AZ31" i="1"/>
  <c r="AH53" i="1"/>
  <c r="AJ53" i="1" s="1"/>
  <c r="AJ49" i="1"/>
  <c r="AH44" i="1"/>
  <c r="AJ44" i="1" s="1"/>
  <c r="AJ40" i="1"/>
  <c r="AH35" i="1"/>
  <c r="AJ35" i="1" s="1"/>
  <c r="AJ31" i="1"/>
  <c r="BA17" i="1"/>
  <c r="AY17" i="1"/>
  <c r="AW17" i="1"/>
  <c r="AF18" i="1"/>
  <c r="AF19" i="1" s="1"/>
  <c r="AF20" i="1" s="1"/>
  <c r="AF21" i="1" s="1"/>
  <c r="AF22" i="1" s="1"/>
  <c r="AF23" i="1" s="1"/>
  <c r="AF24" i="1" s="1"/>
  <c r="AF25" i="1" s="1"/>
  <c r="AF16" i="1"/>
  <c r="AF15" i="1" s="1"/>
  <c r="AF14" i="1" s="1"/>
  <c r="AF13" i="1" s="1"/>
  <c r="AF12" i="1" s="1"/>
  <c r="AF11" i="1" s="1"/>
  <c r="AF10" i="1" s="1"/>
  <c r="AF9" i="1" s="1"/>
  <c r="AF8" i="1" s="1"/>
  <c r="AF7" i="1" s="1"/>
  <c r="AY9" i="1" l="1"/>
  <c r="BA12" i="1"/>
  <c r="AY10" i="1"/>
  <c r="BA13" i="1"/>
  <c r="AW7" i="1"/>
  <c r="AW24" i="1"/>
  <c r="AY19" i="1"/>
  <c r="BA14" i="1"/>
  <c r="AW8" i="1"/>
  <c r="AW25" i="1"/>
  <c r="BA7" i="1"/>
  <c r="BA23" i="1"/>
  <c r="AW9" i="1"/>
  <c r="AW18" i="1"/>
  <c r="AY13" i="1"/>
  <c r="AY21" i="1"/>
  <c r="BA8" i="1"/>
  <c r="BA16" i="1"/>
  <c r="BA24" i="1"/>
  <c r="AW23" i="1"/>
  <c r="AW15" i="1"/>
  <c r="AY11" i="1"/>
  <c r="BA22" i="1"/>
  <c r="AW16" i="1"/>
  <c r="AY12" i="1"/>
  <c r="AY20" i="1"/>
  <c r="BA15" i="1"/>
  <c r="AW10" i="1"/>
  <c r="AW19" i="1"/>
  <c r="AY14" i="1"/>
  <c r="AY22" i="1"/>
  <c r="BA9" i="1"/>
  <c r="BA25" i="1"/>
  <c r="AW22" i="1"/>
  <c r="BA20" i="1"/>
  <c r="AY18" i="1"/>
  <c r="AF26" i="1"/>
  <c r="AY23" i="1"/>
  <c r="AW13" i="1"/>
  <c r="AY25" i="1"/>
  <c r="AW14" i="1"/>
  <c r="BA21" i="1"/>
  <c r="AW11" i="1"/>
  <c r="AW20" i="1"/>
  <c r="AY7" i="1"/>
  <c r="AY15" i="1"/>
  <c r="BA10" i="1"/>
  <c r="BA18" i="1"/>
  <c r="AW12" i="1"/>
  <c r="AW21" i="1"/>
  <c r="AY8" i="1"/>
  <c r="AY16" i="1"/>
  <c r="AY24" i="1"/>
  <c r="BA11" i="1"/>
  <c r="BA19" i="1"/>
  <c r="K44" i="1"/>
  <c r="R23" i="1" s="1"/>
  <c r="I44" i="1"/>
  <c r="F44" i="1"/>
  <c r="C20" i="1"/>
  <c r="AO8" i="1" s="1"/>
  <c r="F19" i="1"/>
  <c r="L8" i="1"/>
  <c r="H26" i="1" s="1"/>
  <c r="I53" i="1" s="1"/>
  <c r="V34" i="1" l="1"/>
  <c r="V28" i="1"/>
  <c r="R28" i="1"/>
  <c r="T34" i="1"/>
  <c r="T28" i="1"/>
  <c r="R34" i="1"/>
  <c r="V18" i="1"/>
  <c r="AS18" i="1"/>
  <c r="AS10" i="1"/>
  <c r="AO14" i="1"/>
  <c r="AO12" i="1"/>
  <c r="AS19" i="1"/>
  <c r="AS24" i="1"/>
  <c r="AS7" i="1"/>
  <c r="AQ8" i="1"/>
  <c r="AQ23" i="1"/>
  <c r="AQ16" i="1"/>
  <c r="AS16" i="1"/>
  <c r="AQ20" i="1"/>
  <c r="AS13" i="1"/>
  <c r="T23" i="1"/>
  <c r="AQ15" i="1"/>
  <c r="AQ14" i="1"/>
  <c r="AS8" i="1"/>
  <c r="AS21" i="1"/>
  <c r="AQ12" i="1"/>
  <c r="AS22" i="1"/>
  <c r="AQ18" i="1"/>
  <c r="AQ24" i="1"/>
  <c r="AS15" i="1"/>
  <c r="R48" i="1"/>
  <c r="AO20" i="1"/>
  <c r="AS25" i="1"/>
  <c r="AQ9" i="1"/>
  <c r="AQ21" i="1"/>
  <c r="AS14" i="1"/>
  <c r="AQ10" i="1"/>
  <c r="AO25" i="1"/>
  <c r="AQ11" i="1"/>
  <c r="AO23" i="1"/>
  <c r="AO21" i="1"/>
  <c r="AO13" i="1"/>
  <c r="T18" i="1"/>
  <c r="V23" i="1"/>
  <c r="AO11" i="1"/>
  <c r="AS9" i="1"/>
  <c r="AQ13" i="1"/>
  <c r="AQ19" i="1"/>
  <c r="AO16" i="1"/>
  <c r="AO15" i="1"/>
  <c r="AO10" i="1"/>
  <c r="R18" i="1"/>
  <c r="R37" i="1" s="1"/>
  <c r="AQ22" i="1"/>
  <c r="AS20" i="1"/>
  <c r="AO18" i="1"/>
  <c r="AO24" i="1"/>
  <c r="AS12" i="1"/>
  <c r="AL19" i="1"/>
  <c r="AL11" i="1"/>
  <c r="AJ24" i="1"/>
  <c r="AJ16" i="1"/>
  <c r="AJ8" i="1"/>
  <c r="AH21" i="1"/>
  <c r="AH12" i="1"/>
  <c r="AO17" i="1"/>
  <c r="AL26" i="1"/>
  <c r="AL18" i="1"/>
  <c r="AL10" i="1"/>
  <c r="AJ23" i="1"/>
  <c r="AJ15" i="1"/>
  <c r="AJ7" i="1"/>
  <c r="AH20" i="1"/>
  <c r="AH11" i="1"/>
  <c r="AL25" i="1"/>
  <c r="AL17" i="1"/>
  <c r="AL9" i="1"/>
  <c r="AJ22" i="1"/>
  <c r="AJ14" i="1"/>
  <c r="AH19" i="1"/>
  <c r="AH10" i="1"/>
  <c r="AL24" i="1"/>
  <c r="AL16" i="1"/>
  <c r="AL8" i="1"/>
  <c r="AJ21" i="1"/>
  <c r="AJ13" i="1"/>
  <c r="AH26" i="1"/>
  <c r="AH18" i="1"/>
  <c r="AH9" i="1"/>
  <c r="AL23" i="1"/>
  <c r="AL15" i="1"/>
  <c r="AL7" i="1"/>
  <c r="AJ20" i="1"/>
  <c r="AJ12" i="1"/>
  <c r="AH25" i="1"/>
  <c r="AH16" i="1"/>
  <c r="AH8" i="1"/>
  <c r="AL22" i="1"/>
  <c r="AL14" i="1"/>
  <c r="AJ19" i="1"/>
  <c r="AJ11" i="1"/>
  <c r="AH24" i="1"/>
  <c r="AH15" i="1"/>
  <c r="AH7" i="1"/>
  <c r="AQ17" i="1"/>
  <c r="AL21" i="1"/>
  <c r="AL13" i="1"/>
  <c r="AJ26" i="1"/>
  <c r="AJ18" i="1"/>
  <c r="AJ10" i="1"/>
  <c r="AH23" i="1"/>
  <c r="AH14" i="1"/>
  <c r="AH17" i="1"/>
  <c r="AS17" i="1"/>
  <c r="AL20" i="1"/>
  <c r="AL12" i="1"/>
  <c r="AJ25" i="1"/>
  <c r="AJ17" i="1"/>
  <c r="AJ9" i="1"/>
  <c r="AH22" i="1"/>
  <c r="AH13" i="1"/>
  <c r="AO19" i="1"/>
  <c r="AS11" i="1"/>
  <c r="AO9" i="1"/>
  <c r="AO7" i="1"/>
  <c r="AO22" i="1"/>
  <c r="AS23" i="1"/>
  <c r="AQ25" i="1"/>
  <c r="AQ7" i="1"/>
  <c r="T37" i="1"/>
  <c r="AF27" i="1"/>
  <c r="AH27" i="1" s="1"/>
  <c r="AS26" i="1"/>
  <c r="BA26" i="1"/>
  <c r="AO26" i="1"/>
  <c r="AQ26" i="1"/>
  <c r="AY26" i="1"/>
  <c r="AW26" i="1"/>
  <c r="V37" i="1"/>
  <c r="V58" i="1" s="1"/>
  <c r="C9" i="1"/>
  <c r="R59" i="1" l="1"/>
  <c r="AI34" i="1"/>
  <c r="C10" i="1"/>
  <c r="C16" i="1"/>
  <c r="C17" i="1" s="1"/>
  <c r="AJ27" i="1"/>
  <c r="AH34" i="1"/>
  <c r="AH33" i="1"/>
  <c r="AX33" i="1" s="1"/>
  <c r="R43" i="1"/>
  <c r="AY34" i="1" s="1"/>
  <c r="AL27" i="1"/>
  <c r="R58" i="1"/>
  <c r="R57" i="1" s="1"/>
  <c r="AX42" i="1"/>
  <c r="AX43" i="1" s="1"/>
  <c r="AX47" i="1" s="1"/>
  <c r="T58" i="1"/>
  <c r="T57" i="1" s="1"/>
  <c r="T48" i="1"/>
  <c r="T59" i="1" s="1"/>
  <c r="T43" i="1"/>
  <c r="AY43" i="1" s="1"/>
  <c r="BA43" i="1" s="1"/>
  <c r="T51" i="1"/>
  <c r="V43" i="1"/>
  <c r="AY52" i="1" s="1"/>
  <c r="BA52" i="1" s="1"/>
  <c r="AH42" i="1"/>
  <c r="AH43" i="1" s="1"/>
  <c r="AH47" i="1" s="1"/>
  <c r="AI43" i="1"/>
  <c r="AY46" i="1"/>
  <c r="V51" i="1"/>
  <c r="AH51" i="1"/>
  <c r="AH52" i="1" s="1"/>
  <c r="AX51" i="1"/>
  <c r="AX52" i="1" s="1"/>
  <c r="V48" i="1"/>
  <c r="V59" i="1" s="1"/>
  <c r="V57" i="1" s="1"/>
  <c r="BA27" i="1"/>
  <c r="AO27" i="1"/>
  <c r="AW27" i="1"/>
  <c r="AY27" i="1"/>
  <c r="AQ27" i="1"/>
  <c r="AS27" i="1"/>
  <c r="C11" i="1"/>
  <c r="C13" i="1"/>
  <c r="C14" i="1" s="1"/>
  <c r="AX34" i="1" l="1"/>
  <c r="AH38" i="1"/>
  <c r="AJ33" i="1"/>
  <c r="AJ34" i="1" s="1"/>
  <c r="AY38" i="1"/>
  <c r="BA34" i="1"/>
  <c r="AY37" i="1"/>
  <c r="BA33" i="1"/>
  <c r="R52" i="1"/>
  <c r="V54" i="1"/>
  <c r="T54" i="1"/>
  <c r="R54" i="1"/>
  <c r="R51" i="1"/>
  <c r="AK34" i="1"/>
  <c r="AK33" i="1"/>
  <c r="AI38" i="1"/>
  <c r="AI37" i="1"/>
  <c r="AJ42" i="1"/>
  <c r="AJ43" i="1" s="1"/>
  <c r="AY47" i="1"/>
  <c r="AZ42" i="1"/>
  <c r="AZ43" i="1" s="1"/>
  <c r="BA42" i="1"/>
  <c r="BA51" i="1"/>
  <c r="AY55" i="1"/>
  <c r="AY56" i="1"/>
  <c r="AI47" i="1"/>
  <c r="AK43" i="1"/>
  <c r="AK42" i="1"/>
  <c r="AI46" i="1"/>
  <c r="V53" i="1"/>
  <c r="AI52" i="1"/>
  <c r="AH56" i="1"/>
  <c r="AJ51" i="1"/>
  <c r="AJ52" i="1" s="1"/>
  <c r="AX56" i="1"/>
  <c r="AZ51" i="1"/>
  <c r="AZ52" i="1" s="1"/>
  <c r="G8" i="1"/>
  <c r="T52" i="1" s="1"/>
  <c r="F14" i="1"/>
  <c r="T53" i="1" s="1"/>
  <c r="T64" i="1" s="1"/>
  <c r="R53" i="1" l="1"/>
  <c r="R64" i="1" s="1"/>
  <c r="V52" i="1"/>
  <c r="V64" i="1" s="1"/>
  <c r="AZ33" i="1"/>
  <c r="AZ34" i="1" s="1"/>
  <c r="AX38" i="1"/>
  <c r="AK51" i="1"/>
  <c r="AI56" i="1"/>
  <c r="AK52" i="1"/>
  <c r="AI55" i="1"/>
</calcChain>
</file>

<file path=xl/sharedStrings.xml><?xml version="1.0" encoding="utf-8"?>
<sst xmlns="http://schemas.openxmlformats.org/spreadsheetml/2006/main" count="133" uniqueCount="68">
  <si>
    <t>Long run parameters</t>
  </si>
  <si>
    <t>A</t>
  </si>
  <si>
    <t>Tau</t>
  </si>
  <si>
    <t>Labor Force</t>
  </si>
  <si>
    <t>Depreciation Rate</t>
  </si>
  <si>
    <t>Capital share</t>
  </si>
  <si>
    <t>Steady State Capital</t>
  </si>
  <si>
    <t>Steady State Output</t>
  </si>
  <si>
    <t>SS maintenance</t>
  </si>
  <si>
    <t>Ratios to Output</t>
  </si>
  <si>
    <t xml:space="preserve">   Capital</t>
  </si>
  <si>
    <t>mpk SS</t>
  </si>
  <si>
    <t>Rho</t>
  </si>
  <si>
    <t>after tax mpk SS - deprec. Rate</t>
  </si>
  <si>
    <t xml:space="preserve">Consumption </t>
  </si>
  <si>
    <t>Investment</t>
  </si>
  <si>
    <t>Government</t>
  </si>
  <si>
    <t>IS Curve (Closed economy)</t>
  </si>
  <si>
    <t xml:space="preserve">Nominal Interest Rate (Taylor Rule) </t>
  </si>
  <si>
    <t xml:space="preserve">Target rate of inflation </t>
  </si>
  <si>
    <t xml:space="preserve">Natrual rate of interest </t>
  </si>
  <si>
    <t>Phillips Curve (Inverse Short Run Supply Function)</t>
  </si>
  <si>
    <t>Real Interest Rate (RR) schedule</t>
  </si>
  <si>
    <t>Shocks -- Expenditure</t>
  </si>
  <si>
    <t>base</t>
  </si>
  <si>
    <t>alt(i)</t>
  </si>
  <si>
    <t>alt(ii)</t>
  </si>
  <si>
    <t>Gov't Spending</t>
  </si>
  <si>
    <t>In percent of potential output</t>
  </si>
  <si>
    <t>Tax Measures (one-off)</t>
  </si>
  <si>
    <t>Shocks - Supply / Expected inflation</t>
  </si>
  <si>
    <r>
      <t>Supply shock (% of Y</t>
    </r>
    <r>
      <rPr>
        <vertAlign val="super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)</t>
    </r>
  </si>
  <si>
    <t>In percent</t>
  </si>
  <si>
    <t>Inflation expectations (gap w.r.t. target)</t>
  </si>
  <si>
    <t xml:space="preserve">Shocks - Discretionary monetary policy </t>
  </si>
  <si>
    <t>Deviation from Taylor Rule (shift)</t>
  </si>
  <si>
    <t>Main Equations of Short-Run Model</t>
  </si>
  <si>
    <t>Equilibrium output gap (closed economy)</t>
  </si>
  <si>
    <t>Denominator term</t>
  </si>
  <si>
    <t>Calculation of equlibrium output gap  -- component by component</t>
  </si>
  <si>
    <t>(a) Inflation expectations component</t>
  </si>
  <si>
    <t>(b) Supply shock component</t>
  </si>
  <si>
    <t>(c) Fiscal component</t>
  </si>
  <si>
    <t>(d) Discretionary monetary component</t>
  </si>
  <si>
    <t>Output gap (a)-(b)+(c)+(d)</t>
  </si>
  <si>
    <t xml:space="preserve">   Maintenance (Steady state investment)</t>
  </si>
  <si>
    <t>Equilibrium inflation rate</t>
  </si>
  <si>
    <t xml:space="preserve">Equilibrium real interest rate </t>
  </si>
  <si>
    <t xml:space="preserve">  Consumption </t>
  </si>
  <si>
    <t xml:space="preserve">  Investment </t>
  </si>
  <si>
    <t xml:space="preserve">  Governerment Spending</t>
  </si>
  <si>
    <t xml:space="preserve">Currency-unit results </t>
  </si>
  <si>
    <t xml:space="preserve"> Gross Domestic Product</t>
  </si>
  <si>
    <t>Check</t>
  </si>
  <si>
    <t>IS Curve</t>
  </si>
  <si>
    <t>gap</t>
  </si>
  <si>
    <t>RR Curve</t>
  </si>
  <si>
    <t>Phillips Curve (PC)</t>
  </si>
  <si>
    <t>x</t>
  </si>
  <si>
    <t>y</t>
  </si>
  <si>
    <t>graph</t>
  </si>
  <si>
    <t>title</t>
  </si>
  <si>
    <t>(i)</t>
  </si>
  <si>
    <t>(ii)</t>
  </si>
  <si>
    <t>Output gap</t>
  </si>
  <si>
    <t>Demand side decomposition of output gap (percent of potential)</t>
  </si>
  <si>
    <t>http://testmodel2014.yolasite.com/</t>
  </si>
  <si>
    <t>http://evantannerwashdc.wix.com/learningmodulesmacro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</si>
</sst>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2" fontId="0" fillId="2" borderId="0" xfId="1" applyNumberFormat="1" applyFont="1" applyFill="1"/>
    <xf numFmtId="0" fontId="0" fillId="2" borderId="0" xfId="0" applyFill="1"/>
    <xf numFmtId="2" fontId="0" fillId="2" borderId="0" xfId="0" applyNumberFormat="1" applyFill="1"/>
    <xf numFmtId="164" fontId="0" fillId="4" borderId="0" xfId="1" applyNumberFormat="1" applyFont="1" applyFill="1"/>
    <xf numFmtId="164" fontId="0" fillId="5" borderId="0" xfId="1" applyNumberFormat="1" applyFont="1" applyFill="1"/>
    <xf numFmtId="2" fontId="0" fillId="5" borderId="0" xfId="0" applyNumberFormat="1" applyFill="1"/>
    <xf numFmtId="166" fontId="0" fillId="5" borderId="0" xfId="0" applyNumberFormat="1" applyFill="1"/>
    <xf numFmtId="164" fontId="0" fillId="3" borderId="0" xfId="0" applyNumberFormat="1" applyFill="1"/>
    <xf numFmtId="164" fontId="2" fillId="3" borderId="0" xfId="0" applyNumberFormat="1" applyFont="1" applyFill="1"/>
    <xf numFmtId="165" fontId="2" fillId="0" borderId="0" xfId="0" applyNumberFormat="1" applyFont="1" applyAlignment="1">
      <alignment horizontal="center"/>
    </xf>
    <xf numFmtId="2" fontId="2" fillId="3" borderId="0" xfId="1" applyNumberFormat="1" applyFont="1" applyFill="1"/>
    <xf numFmtId="2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64" fontId="2" fillId="0" borderId="0" xfId="1" applyNumberFormat="1" applyFont="1"/>
    <xf numFmtId="0" fontId="0" fillId="5" borderId="0" xfId="0" applyFill="1"/>
    <xf numFmtId="0" fontId="0" fillId="6" borderId="0" xfId="0" applyFill="1"/>
    <xf numFmtId="0" fontId="0" fillId="7" borderId="0" xfId="0" applyFill="1"/>
    <xf numFmtId="9" fontId="0" fillId="0" borderId="0" xfId="0" applyNumberFormat="1"/>
    <xf numFmtId="164" fontId="2" fillId="3" borderId="0" xfId="1" applyNumberFormat="1" applyFont="1" applyFill="1"/>
    <xf numFmtId="0" fontId="4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IS/RR Curve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ECONOMY'!$AH$7:$AH$27</c:f>
              <c:numCache>
                <c:formatCode>0.00%</c:formatCode>
                <c:ptCount val="21"/>
                <c:pt idx="0">
                  <c:v>-4.2083333333333334E-2</c:v>
                </c:pt>
                <c:pt idx="1">
                  <c:v>-3.5875000000000004E-2</c:v>
                </c:pt>
                <c:pt idx="2">
                  <c:v>-2.9666666666666671E-2</c:v>
                </c:pt>
                <c:pt idx="3">
                  <c:v>-2.3458333333333335E-2</c:v>
                </c:pt>
                <c:pt idx="4">
                  <c:v>-1.7250000000000005E-2</c:v>
                </c:pt>
                <c:pt idx="5">
                  <c:v>-1.1041666666666665E-2</c:v>
                </c:pt>
                <c:pt idx="6">
                  <c:v>-4.8333333333333353E-3</c:v>
                </c:pt>
                <c:pt idx="7">
                  <c:v>1.3750000000000012E-3</c:v>
                </c:pt>
                <c:pt idx="8">
                  <c:v>7.5833333333333326E-3</c:v>
                </c:pt>
                <c:pt idx="9">
                  <c:v>1.3791666666666667E-2</c:v>
                </c:pt>
                <c:pt idx="10" formatCode="0.0%">
                  <c:v>0.02</c:v>
                </c:pt>
                <c:pt idx="11">
                  <c:v>2.6208333333333333E-2</c:v>
                </c:pt>
                <c:pt idx="12">
                  <c:v>3.241666666666667E-2</c:v>
                </c:pt>
                <c:pt idx="13">
                  <c:v>3.8625E-2</c:v>
                </c:pt>
                <c:pt idx="14">
                  <c:v>4.4833333333333336E-2</c:v>
                </c:pt>
                <c:pt idx="15">
                  <c:v>5.1041666666666666E-2</c:v>
                </c:pt>
                <c:pt idx="16">
                  <c:v>5.7250000000000009E-2</c:v>
                </c:pt>
                <c:pt idx="17">
                  <c:v>6.3458333333333339E-2</c:v>
                </c:pt>
                <c:pt idx="18">
                  <c:v>6.9666666666666668E-2</c:v>
                </c:pt>
                <c:pt idx="19">
                  <c:v>7.5874999999999998E-2</c:v>
                </c:pt>
                <c:pt idx="20">
                  <c:v>8.2083333333333328E-2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ECONOMY'!$AJ$7:$AJ$27</c:f>
              <c:numCache>
                <c:formatCode>0.00%</c:formatCode>
                <c:ptCount val="21"/>
                <c:pt idx="0">
                  <c:v>-2.541666666666666E-2</c:v>
                </c:pt>
                <c:pt idx="1">
                  <c:v>-1.9208333333333331E-2</c:v>
                </c:pt>
                <c:pt idx="2">
                  <c:v>-1.3000000000000001E-2</c:v>
                </c:pt>
                <c:pt idx="3">
                  <c:v>-6.7916666666666646E-3</c:v>
                </c:pt>
                <c:pt idx="4">
                  <c:v>-5.8333333333333501E-4</c:v>
                </c:pt>
                <c:pt idx="5">
                  <c:v>5.6250000000000015E-3</c:v>
                </c:pt>
                <c:pt idx="6">
                  <c:v>1.1833333333333333E-2</c:v>
                </c:pt>
                <c:pt idx="7">
                  <c:v>1.8041666666666668E-2</c:v>
                </c:pt>
                <c:pt idx="8">
                  <c:v>2.4250000000000001E-2</c:v>
                </c:pt>
                <c:pt idx="9">
                  <c:v>3.0458333333333334E-2</c:v>
                </c:pt>
                <c:pt idx="10" formatCode="0.0%">
                  <c:v>3.6666666666666667E-2</c:v>
                </c:pt>
                <c:pt idx="11">
                  <c:v>4.2875000000000003E-2</c:v>
                </c:pt>
                <c:pt idx="12">
                  <c:v>4.908333333333334E-2</c:v>
                </c:pt>
                <c:pt idx="13">
                  <c:v>5.529166666666667E-2</c:v>
                </c:pt>
                <c:pt idx="14">
                  <c:v>6.1499999999999999E-2</c:v>
                </c:pt>
                <c:pt idx="15">
                  <c:v>6.7708333333333329E-2</c:v>
                </c:pt>
                <c:pt idx="16">
                  <c:v>7.3916666666666672E-2</c:v>
                </c:pt>
                <c:pt idx="17">
                  <c:v>8.0125000000000002E-2</c:v>
                </c:pt>
                <c:pt idx="18">
                  <c:v>8.6333333333333345E-2</c:v>
                </c:pt>
                <c:pt idx="19">
                  <c:v>9.2541666666666675E-2</c:v>
                </c:pt>
                <c:pt idx="20">
                  <c:v>9.8750000000000004E-2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ECONOMY'!$AL$7:$AL$27</c:f>
              <c:numCache>
                <c:formatCode>0.00%</c:formatCode>
                <c:ptCount val="21"/>
                <c:pt idx="0">
                  <c:v>-2.541666666666666E-2</c:v>
                </c:pt>
                <c:pt idx="1">
                  <c:v>-1.9208333333333331E-2</c:v>
                </c:pt>
                <c:pt idx="2">
                  <c:v>-1.3000000000000001E-2</c:v>
                </c:pt>
                <c:pt idx="3">
                  <c:v>-6.7916666666666646E-3</c:v>
                </c:pt>
                <c:pt idx="4">
                  <c:v>-5.8333333333333501E-4</c:v>
                </c:pt>
                <c:pt idx="5">
                  <c:v>5.6250000000000015E-3</c:v>
                </c:pt>
                <c:pt idx="6">
                  <c:v>1.1833333333333333E-2</c:v>
                </c:pt>
                <c:pt idx="7">
                  <c:v>1.8041666666666668E-2</c:v>
                </c:pt>
                <c:pt idx="8">
                  <c:v>2.4250000000000001E-2</c:v>
                </c:pt>
                <c:pt idx="9">
                  <c:v>3.0458333333333334E-2</c:v>
                </c:pt>
                <c:pt idx="10" formatCode="0.0%">
                  <c:v>3.6666666666666667E-2</c:v>
                </c:pt>
                <c:pt idx="11">
                  <c:v>4.2875000000000003E-2</c:v>
                </c:pt>
                <c:pt idx="12">
                  <c:v>4.908333333333334E-2</c:v>
                </c:pt>
                <c:pt idx="13">
                  <c:v>5.529166666666667E-2</c:v>
                </c:pt>
                <c:pt idx="14">
                  <c:v>6.1499999999999999E-2</c:v>
                </c:pt>
                <c:pt idx="15">
                  <c:v>6.7708333333333329E-2</c:v>
                </c:pt>
                <c:pt idx="16">
                  <c:v>7.3916666666666672E-2</c:v>
                </c:pt>
                <c:pt idx="17">
                  <c:v>8.0125000000000002E-2</c:v>
                </c:pt>
                <c:pt idx="18">
                  <c:v>8.6333333333333345E-2</c:v>
                </c:pt>
                <c:pt idx="19">
                  <c:v>9.2541666666666675E-2</c:v>
                </c:pt>
                <c:pt idx="20">
                  <c:v>9.8750000000000004E-2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ECONOMY'!$AO$7:$AO$27</c:f>
              <c:numCache>
                <c:formatCode>0.0%</c:formatCode>
                <c:ptCount val="21"/>
                <c:pt idx="0">
                  <c:v>8.0714285714285711E-2</c:v>
                </c:pt>
                <c:pt idx="1">
                  <c:v>7.464285714285715E-2</c:v>
                </c:pt>
                <c:pt idx="2">
                  <c:v>6.8571428571428575E-2</c:v>
                </c:pt>
                <c:pt idx="3">
                  <c:v>6.2500000000000014E-2</c:v>
                </c:pt>
                <c:pt idx="4">
                  <c:v>5.6428571428571439E-2</c:v>
                </c:pt>
                <c:pt idx="5">
                  <c:v>5.0357142857142864E-2</c:v>
                </c:pt>
                <c:pt idx="6">
                  <c:v>4.4285714285714289E-2</c:v>
                </c:pt>
                <c:pt idx="7">
                  <c:v>3.8214285714285715E-2</c:v>
                </c:pt>
                <c:pt idx="8">
                  <c:v>3.2142857142857147E-2</c:v>
                </c:pt>
                <c:pt idx="9">
                  <c:v>2.6071428571428572E-2</c:v>
                </c:pt>
                <c:pt idx="10">
                  <c:v>0.02</c:v>
                </c:pt>
                <c:pt idx="11">
                  <c:v>1.3928571428571429E-2</c:v>
                </c:pt>
                <c:pt idx="12">
                  <c:v>7.8571428571428559E-3</c:v>
                </c:pt>
                <c:pt idx="13">
                  <c:v>1.7857142857142863E-3</c:v>
                </c:pt>
                <c:pt idx="14">
                  <c:v>-4.2857142857142885E-3</c:v>
                </c:pt>
                <c:pt idx="15">
                  <c:v>-1.035714285714286E-2</c:v>
                </c:pt>
                <c:pt idx="16">
                  <c:v>-1.6428571428571435E-2</c:v>
                </c:pt>
                <c:pt idx="17">
                  <c:v>-2.250000000000001E-2</c:v>
                </c:pt>
                <c:pt idx="18">
                  <c:v>-2.8571428571428577E-2</c:v>
                </c:pt>
                <c:pt idx="19">
                  <c:v>-3.4642857142857142E-2</c:v>
                </c:pt>
                <c:pt idx="20">
                  <c:v>-4.0714285714285717E-2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ECONOMY'!$AQ$7:$AQ$27</c:f>
              <c:numCache>
                <c:formatCode>0.0%</c:formatCode>
                <c:ptCount val="21"/>
                <c:pt idx="0">
                  <c:v>8.0714285714285711E-2</c:v>
                </c:pt>
                <c:pt idx="1">
                  <c:v>7.464285714285715E-2</c:v>
                </c:pt>
                <c:pt idx="2">
                  <c:v>6.8571428571428575E-2</c:v>
                </c:pt>
                <c:pt idx="3">
                  <c:v>6.2500000000000014E-2</c:v>
                </c:pt>
                <c:pt idx="4">
                  <c:v>5.6428571428571439E-2</c:v>
                </c:pt>
                <c:pt idx="5">
                  <c:v>5.0357142857142864E-2</c:v>
                </c:pt>
                <c:pt idx="6">
                  <c:v>4.4285714285714289E-2</c:v>
                </c:pt>
                <c:pt idx="7">
                  <c:v>3.8214285714285715E-2</c:v>
                </c:pt>
                <c:pt idx="8">
                  <c:v>3.2142857142857147E-2</c:v>
                </c:pt>
                <c:pt idx="9">
                  <c:v>2.6071428571428572E-2</c:v>
                </c:pt>
                <c:pt idx="10">
                  <c:v>0.02</c:v>
                </c:pt>
                <c:pt idx="11">
                  <c:v>1.3928571428571429E-2</c:v>
                </c:pt>
                <c:pt idx="12">
                  <c:v>7.8571428571428559E-3</c:v>
                </c:pt>
                <c:pt idx="13">
                  <c:v>1.7857142857142863E-3</c:v>
                </c:pt>
                <c:pt idx="14">
                  <c:v>-4.2857142857142885E-3</c:v>
                </c:pt>
                <c:pt idx="15">
                  <c:v>-1.035714285714286E-2</c:v>
                </c:pt>
                <c:pt idx="16">
                  <c:v>-1.6428571428571435E-2</c:v>
                </c:pt>
                <c:pt idx="17">
                  <c:v>-2.250000000000001E-2</c:v>
                </c:pt>
                <c:pt idx="18">
                  <c:v>-2.8571428571428577E-2</c:v>
                </c:pt>
                <c:pt idx="19">
                  <c:v>-3.4642857142857142E-2</c:v>
                </c:pt>
                <c:pt idx="20">
                  <c:v>-4.0714285714285717E-2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ECONOMY'!$AS$7:$AS$27</c:f>
              <c:numCache>
                <c:formatCode>0.0%</c:formatCode>
                <c:ptCount val="21"/>
                <c:pt idx="0">
                  <c:v>7.0714285714285716E-2</c:v>
                </c:pt>
                <c:pt idx="1">
                  <c:v>6.4642857142857155E-2</c:v>
                </c:pt>
                <c:pt idx="2">
                  <c:v>5.8571428571428573E-2</c:v>
                </c:pt>
                <c:pt idx="3">
                  <c:v>5.2500000000000012E-2</c:v>
                </c:pt>
                <c:pt idx="4">
                  <c:v>4.6428571428571437E-2</c:v>
                </c:pt>
                <c:pt idx="5">
                  <c:v>4.0357142857142862E-2</c:v>
                </c:pt>
                <c:pt idx="6">
                  <c:v>3.4285714285714287E-2</c:v>
                </c:pt>
                <c:pt idx="7">
                  <c:v>2.8214285714285713E-2</c:v>
                </c:pt>
                <c:pt idx="8">
                  <c:v>2.2142857142857145E-2</c:v>
                </c:pt>
                <c:pt idx="9">
                  <c:v>1.607142857142857E-2</c:v>
                </c:pt>
                <c:pt idx="10">
                  <c:v>0.01</c:v>
                </c:pt>
                <c:pt idx="11">
                  <c:v>3.9285714285714288E-3</c:v>
                </c:pt>
                <c:pt idx="12">
                  <c:v>-2.1428571428571443E-3</c:v>
                </c:pt>
                <c:pt idx="13">
                  <c:v>-8.2142857142857139E-3</c:v>
                </c:pt>
                <c:pt idx="14">
                  <c:v>-1.4285714285714289E-2</c:v>
                </c:pt>
                <c:pt idx="15">
                  <c:v>-2.0357142857142858E-2</c:v>
                </c:pt>
                <c:pt idx="16">
                  <c:v>-2.6428571428571433E-2</c:v>
                </c:pt>
                <c:pt idx="17">
                  <c:v>-3.2500000000000008E-2</c:v>
                </c:pt>
                <c:pt idx="18">
                  <c:v>-3.8571428571428576E-2</c:v>
                </c:pt>
                <c:pt idx="19">
                  <c:v>-4.4642857142857144E-2</c:v>
                </c:pt>
                <c:pt idx="20">
                  <c:v>-5.0714285714285719E-2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ECONOMY'!$AH$33:$AH$34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ECONOMY'!$AI$33:$AI$34</c:f>
              <c:numCache>
                <c:formatCode>0.0%</c:formatCode>
                <c:ptCount val="2"/>
                <c:pt idx="0">
                  <c:v>-0.1</c:v>
                </c:pt>
                <c:pt idx="1">
                  <c:v>0.02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ECONOMY'!$AH$37:$AH$38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'MAIN CLOSED ECONOMY'!$AI$37:$AI$38</c:f>
              <c:numCache>
                <c:formatCode>0.0%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ECONOMY'!$AH$42:$AH$43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ECONOMY'!$AI$42:$AI$43</c:f>
              <c:numCache>
                <c:formatCode>0.0%</c:formatCode>
                <c:ptCount val="2"/>
                <c:pt idx="0">
                  <c:v>-0.1</c:v>
                </c:pt>
                <c:pt idx="1">
                  <c:v>2.8240426563257391E-2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ECONOMY'!$AH$46:$AH$47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ECONOMY'!$AI$46:$AI$47</c:f>
              <c:numCache>
                <c:formatCode>0.0%</c:formatCode>
                <c:ptCount val="2"/>
                <c:pt idx="0">
                  <c:v>2.8240426563257391E-2</c:v>
                </c:pt>
                <c:pt idx="1">
                  <c:v>2.8240426563257391E-2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ECONOMY'!$AH$51:$AH$52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ECONOMY'!$AI$51:$AI$52</c:f>
              <c:numCache>
                <c:formatCode>0.0%</c:formatCode>
                <c:ptCount val="2"/>
                <c:pt idx="0">
                  <c:v>-0.1</c:v>
                </c:pt>
                <c:pt idx="1">
                  <c:v>2.3184682501211827E-2</c:v>
                </c:pt>
              </c:numCache>
            </c:numRef>
          </c:yVal>
          <c:smooth val="0"/>
        </c:ser>
        <c:ser>
          <c:idx val="11"/>
          <c:order val="11"/>
          <c:spPr>
            <a:ln w="12700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ECONOMY'!$AH$55:$AH$56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ECONOMY'!$AI$55:$AI$56</c:f>
              <c:numCache>
                <c:formatCode>0.0%</c:formatCode>
                <c:ptCount val="2"/>
                <c:pt idx="0">
                  <c:v>2.3184682501211827E-2</c:v>
                </c:pt>
                <c:pt idx="1">
                  <c:v>2.3184682501211827E-2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ECONOMY'!$AJ$33:$AJ$34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ECONOMY'!$AK$33:$AK$34</c:f>
              <c:numCache>
                <c:formatCode>0.00%</c:formatCode>
                <c:ptCount val="2"/>
                <c:pt idx="0" formatCode="0.0%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'MAIN CLOSED ECONOMY'!$AJ$31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397766048227173E-2"/>
                  <c:y val="2.7712809464251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ECONOMY'!$AJ$33:$AJ$34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ECONOMY'!$AK$33:$AK$34</c:f>
              <c:numCache>
                <c:formatCode>0.00%</c:formatCode>
                <c:ptCount val="2"/>
                <c:pt idx="0" formatCode="0.0%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'MAIN CLOSED ECONOMY'!$AJ$40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669142737088272E-2"/>
                  <c:y val="-2.7712809464251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ECONOMY'!$AJ$42:$AJ$43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ECONOMY'!$AK$42:$AK$43</c:f>
              <c:numCache>
                <c:formatCode>0.0%</c:formatCode>
                <c:ptCount val="2"/>
                <c:pt idx="0">
                  <c:v>2.8240426563257391E-2</c:v>
                </c:pt>
                <c:pt idx="1">
                  <c:v>2.8240426563257391E-2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'MAIN CLOSED ECONOMY'!$AJ$49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28623311139001E-2"/>
                  <c:y val="-8.46770507220313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ECONOMY'!$AJ$51:$AJ$52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ECONOMY'!$AK$51:$AK$52</c:f>
              <c:numCache>
                <c:formatCode>0.0%</c:formatCode>
                <c:ptCount val="2"/>
                <c:pt idx="0">
                  <c:v>2.3184682501211827E-2</c:v>
                </c:pt>
                <c:pt idx="1">
                  <c:v>2.3184682501211827E-2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924336"/>
        <c:axId val="408926296"/>
      </c:scatterChart>
      <c:valAx>
        <c:axId val="408924336"/>
        <c:scaling>
          <c:orientation val="minMax"/>
          <c:max val="5.000000000000001E-2"/>
          <c:min val="-5.000000000000001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26296"/>
        <c:crossesAt val="-6.0000000000000012E-2"/>
        <c:crossBetween val="midCat"/>
      </c:valAx>
      <c:valAx>
        <c:axId val="408926296"/>
        <c:scaling>
          <c:orientation val="minMax"/>
          <c:max val="6.0000000000000012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interest rate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24336"/>
        <c:crossesAt val="-6.000000000000001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ECONOMY'!$AW$7:$AW$27</c:f>
              <c:numCache>
                <c:formatCode>0.0%</c:formatCode>
                <c:ptCount val="21"/>
                <c:pt idx="0">
                  <c:v>0.10142857142857142</c:v>
                </c:pt>
                <c:pt idx="1">
                  <c:v>9.4285714285714278E-2</c:v>
                </c:pt>
                <c:pt idx="2">
                  <c:v>8.7142857142857147E-2</c:v>
                </c:pt>
                <c:pt idx="3">
                  <c:v>0.08</c:v>
                </c:pt>
                <c:pt idx="4">
                  <c:v>7.285714285714287E-2</c:v>
                </c:pt>
                <c:pt idx="5">
                  <c:v>6.5714285714285725E-2</c:v>
                </c:pt>
                <c:pt idx="6">
                  <c:v>5.8571428571428573E-2</c:v>
                </c:pt>
                <c:pt idx="7">
                  <c:v>5.1428571428571428E-2</c:v>
                </c:pt>
                <c:pt idx="8">
                  <c:v>4.4285714285714289E-2</c:v>
                </c:pt>
                <c:pt idx="9">
                  <c:v>3.7142857142857144E-2</c:v>
                </c:pt>
                <c:pt idx="10">
                  <c:v>0.03</c:v>
                </c:pt>
                <c:pt idx="11">
                  <c:v>2.2857142857142854E-2</c:v>
                </c:pt>
                <c:pt idx="12">
                  <c:v>1.5714285714285712E-2</c:v>
                </c:pt>
                <c:pt idx="13">
                  <c:v>8.5714285714285701E-3</c:v>
                </c:pt>
                <c:pt idx="14">
                  <c:v>1.4285714285714249E-3</c:v>
                </c:pt>
                <c:pt idx="15">
                  <c:v>-5.7142857142857204E-3</c:v>
                </c:pt>
                <c:pt idx="16">
                  <c:v>-1.2857142857142866E-2</c:v>
                </c:pt>
                <c:pt idx="17">
                  <c:v>-2.0000000000000004E-2</c:v>
                </c:pt>
                <c:pt idx="18">
                  <c:v>-2.7142857142857149E-2</c:v>
                </c:pt>
                <c:pt idx="19">
                  <c:v>-3.428571428571428E-2</c:v>
                </c:pt>
                <c:pt idx="20">
                  <c:v>-4.1428571428571426E-2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ECONOMY'!$AY$7:$AY$27</c:f>
              <c:numCache>
                <c:formatCode>0.0%</c:formatCode>
                <c:ptCount val="21"/>
                <c:pt idx="0">
                  <c:v>0.10142857142857142</c:v>
                </c:pt>
                <c:pt idx="1">
                  <c:v>9.4285714285714278E-2</c:v>
                </c:pt>
                <c:pt idx="2">
                  <c:v>8.7142857142857147E-2</c:v>
                </c:pt>
                <c:pt idx="3">
                  <c:v>0.08</c:v>
                </c:pt>
                <c:pt idx="4">
                  <c:v>7.285714285714287E-2</c:v>
                </c:pt>
                <c:pt idx="5">
                  <c:v>6.5714285714285725E-2</c:v>
                </c:pt>
                <c:pt idx="6">
                  <c:v>5.8571428571428573E-2</c:v>
                </c:pt>
                <c:pt idx="7">
                  <c:v>5.1428571428571428E-2</c:v>
                </c:pt>
                <c:pt idx="8">
                  <c:v>4.4285714285714289E-2</c:v>
                </c:pt>
                <c:pt idx="9">
                  <c:v>3.7142857142857144E-2</c:v>
                </c:pt>
                <c:pt idx="10">
                  <c:v>0.03</c:v>
                </c:pt>
                <c:pt idx="11">
                  <c:v>2.2857142857142854E-2</c:v>
                </c:pt>
                <c:pt idx="12">
                  <c:v>1.5714285714285712E-2</c:v>
                </c:pt>
                <c:pt idx="13">
                  <c:v>8.5714285714285701E-3</c:v>
                </c:pt>
                <c:pt idx="14">
                  <c:v>1.4285714285714249E-3</c:v>
                </c:pt>
                <c:pt idx="15">
                  <c:v>-5.7142857142857204E-3</c:v>
                </c:pt>
                <c:pt idx="16">
                  <c:v>-1.2857142857142866E-2</c:v>
                </c:pt>
                <c:pt idx="17">
                  <c:v>-2.0000000000000004E-2</c:v>
                </c:pt>
                <c:pt idx="18">
                  <c:v>-2.7142857142857149E-2</c:v>
                </c:pt>
                <c:pt idx="19">
                  <c:v>-3.428571428571428E-2</c:v>
                </c:pt>
                <c:pt idx="20">
                  <c:v>-4.1428571428571426E-2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ECONOMY'!$BA$7:$BA$27</c:f>
              <c:numCache>
                <c:formatCode>0.0%</c:formatCode>
                <c:ptCount val="21"/>
                <c:pt idx="0">
                  <c:v>0.10142857142857142</c:v>
                </c:pt>
                <c:pt idx="1">
                  <c:v>9.4285714285714278E-2</c:v>
                </c:pt>
                <c:pt idx="2">
                  <c:v>8.7142857142857147E-2</c:v>
                </c:pt>
                <c:pt idx="3">
                  <c:v>0.08</c:v>
                </c:pt>
                <c:pt idx="4">
                  <c:v>7.285714285714287E-2</c:v>
                </c:pt>
                <c:pt idx="5">
                  <c:v>6.5714285714285725E-2</c:v>
                </c:pt>
                <c:pt idx="6">
                  <c:v>5.8571428571428573E-2</c:v>
                </c:pt>
                <c:pt idx="7">
                  <c:v>5.1428571428571428E-2</c:v>
                </c:pt>
                <c:pt idx="8">
                  <c:v>4.4285714285714289E-2</c:v>
                </c:pt>
                <c:pt idx="9">
                  <c:v>3.7142857142857144E-2</c:v>
                </c:pt>
                <c:pt idx="10">
                  <c:v>0.03</c:v>
                </c:pt>
                <c:pt idx="11">
                  <c:v>2.2857142857142854E-2</c:v>
                </c:pt>
                <c:pt idx="12">
                  <c:v>1.5714285714285712E-2</c:v>
                </c:pt>
                <c:pt idx="13">
                  <c:v>8.5714285714285701E-3</c:v>
                </c:pt>
                <c:pt idx="14">
                  <c:v>1.4285714285714249E-3</c:v>
                </c:pt>
                <c:pt idx="15">
                  <c:v>-5.7142857142857204E-3</c:v>
                </c:pt>
                <c:pt idx="16">
                  <c:v>-1.2857142857142866E-2</c:v>
                </c:pt>
                <c:pt idx="17">
                  <c:v>-2.0000000000000004E-2</c:v>
                </c:pt>
                <c:pt idx="18">
                  <c:v>-2.7142857142857149E-2</c:v>
                </c:pt>
                <c:pt idx="19">
                  <c:v>-3.428571428571428E-2</c:v>
                </c:pt>
                <c:pt idx="20">
                  <c:v>-4.1428571428571426E-2</c:v>
                </c:pt>
              </c:numCache>
            </c:numRef>
          </c:yVal>
          <c:smooth val="0"/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ECONOMY'!$AX$33:$AX$34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ECONOMY'!$AY$33:$AY$34</c:f>
              <c:numCache>
                <c:formatCode>0.0%</c:formatCode>
                <c:ptCount val="2"/>
                <c:pt idx="0">
                  <c:v>-0.1</c:v>
                </c:pt>
                <c:pt idx="1">
                  <c:v>0.03</c:v>
                </c:pt>
              </c:numCache>
            </c:numRef>
          </c:yVal>
          <c:smooth val="0"/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ECONOMY'!$AX$37:$AX$38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'MAIN CLOSED ECONOMY'!$AY$37:$AY$38</c:f>
              <c:numCache>
                <c:formatCode>0.0%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xVal>
            <c:numRef>
              <c:f>'MAIN CLOSED ECONOMY'!$AX$42:$AX$43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ECONOMY'!$AY$42:$AY$43</c:f>
              <c:numCache>
                <c:formatCode>0.0%</c:formatCode>
                <c:ptCount val="2"/>
                <c:pt idx="0">
                  <c:v>-0.1</c:v>
                </c:pt>
                <c:pt idx="1">
                  <c:v>3.9694619486185162E-2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ECONOMY'!$AX$46:$AX$47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ECONOMY'!$AY$46:$AY$47</c:f>
              <c:numCache>
                <c:formatCode>0.0%</c:formatCode>
                <c:ptCount val="2"/>
                <c:pt idx="0">
                  <c:v>3.9694619486185162E-2</c:v>
                </c:pt>
                <c:pt idx="1">
                  <c:v>3.9694619486185162E-2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ECONOMY'!$AX$51:$AX$52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ECONOMY'!$AY$51:$AY$52</c:f>
              <c:numCache>
                <c:formatCode>0.0%</c:formatCode>
                <c:ptCount val="2"/>
                <c:pt idx="0">
                  <c:v>-0.1</c:v>
                </c:pt>
                <c:pt idx="1">
                  <c:v>4.5511391177896265E-2</c:v>
                </c:pt>
              </c:numCache>
            </c:numRef>
          </c:yVal>
          <c:smooth val="0"/>
        </c:ser>
        <c:ser>
          <c:idx val="8"/>
          <c:order val="8"/>
          <c:spPr>
            <a:ln w="12700" cap="rnd">
              <a:solidFill>
                <a:schemeClr val="accent3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ECONOMY'!$AX$55:$AX$56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ECONOMY'!$AY$55:$AY$56</c:f>
              <c:numCache>
                <c:formatCode>0.0%</c:formatCode>
                <c:ptCount val="2"/>
                <c:pt idx="0">
                  <c:v>4.5511391177896265E-2</c:v>
                </c:pt>
                <c:pt idx="1">
                  <c:v>4.5511391177896265E-2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'MAIN CLOSED ECONOMY'!$AZ$31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00000000000102E-2"/>
                  <c:y val="4.499437570303712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ECONOMY'!$AZ$33:$AZ$34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ECONOMY'!$BA$33:$BA$34</c:f>
              <c:numCache>
                <c:formatCode>0.00%</c:formatCode>
                <c:ptCount val="2"/>
                <c:pt idx="0" formatCode="0.0%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'MAIN CLOSED ECONOMY'!$AZ$40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444444444444545E-2"/>
                  <c:y val="1.79976690061324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ECONOMY'!$AZ$42:$AZ$43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ECONOMY'!$BA$42:$BA$43</c:f>
              <c:numCache>
                <c:formatCode>0.0%</c:formatCode>
                <c:ptCount val="2"/>
                <c:pt idx="0">
                  <c:v>3.9694619486185162E-2</c:v>
                </c:pt>
                <c:pt idx="1">
                  <c:v>3.9694619486185162E-2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'MAIN CLOSED ECONOMY'!$AZ$49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66666666666768E-2"/>
                  <c:y val="-5.16166277562550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ECONOMY'!$AZ$51:$AZ$52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ECONOMY'!$BA$51:$BA$52</c:f>
              <c:numCache>
                <c:formatCode>0.0%</c:formatCode>
                <c:ptCount val="2"/>
                <c:pt idx="0">
                  <c:v>4.5511391177896265E-2</c:v>
                </c:pt>
                <c:pt idx="1">
                  <c:v>4.5511391177896265E-2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927472"/>
        <c:axId val="408900816"/>
      </c:scatterChart>
      <c:valAx>
        <c:axId val="408927472"/>
        <c:scaling>
          <c:orientation val="minMax"/>
          <c:max val="5.000000000000001E-2"/>
          <c:min val="-5.000000000000001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00816"/>
        <c:crossesAt val="-6.0000000000000012E-2"/>
        <c:crossBetween val="midCat"/>
      </c:valAx>
      <c:valAx>
        <c:axId val="408900816"/>
        <c:scaling>
          <c:orientation val="minMax"/>
          <c:max val="9.0000000000000024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interest rate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27472"/>
        <c:crossesAt val="-6.000000000000001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IS/RR Curve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11861076906223"/>
          <c:y val="0.16864710467231564"/>
          <c:w val="0.73696544968493327"/>
          <c:h val="0.7076831972285683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ECONOMY'!$AH$7:$AH$27</c:f>
              <c:numCache>
                <c:formatCode>0.00%</c:formatCode>
                <c:ptCount val="21"/>
                <c:pt idx="0">
                  <c:v>-4.2083333333333334E-2</c:v>
                </c:pt>
                <c:pt idx="1">
                  <c:v>-3.5875000000000004E-2</c:v>
                </c:pt>
                <c:pt idx="2">
                  <c:v>-2.9666666666666671E-2</c:v>
                </c:pt>
                <c:pt idx="3">
                  <c:v>-2.3458333333333335E-2</c:v>
                </c:pt>
                <c:pt idx="4">
                  <c:v>-1.7250000000000005E-2</c:v>
                </c:pt>
                <c:pt idx="5">
                  <c:v>-1.1041666666666665E-2</c:v>
                </c:pt>
                <c:pt idx="6">
                  <c:v>-4.8333333333333353E-3</c:v>
                </c:pt>
                <c:pt idx="7">
                  <c:v>1.3750000000000012E-3</c:v>
                </c:pt>
                <c:pt idx="8">
                  <c:v>7.5833333333333326E-3</c:v>
                </c:pt>
                <c:pt idx="9">
                  <c:v>1.3791666666666667E-2</c:v>
                </c:pt>
                <c:pt idx="10" formatCode="0.0%">
                  <c:v>0.02</c:v>
                </c:pt>
                <c:pt idx="11">
                  <c:v>2.6208333333333333E-2</c:v>
                </c:pt>
                <c:pt idx="12">
                  <c:v>3.241666666666667E-2</c:v>
                </c:pt>
                <c:pt idx="13">
                  <c:v>3.8625E-2</c:v>
                </c:pt>
                <c:pt idx="14">
                  <c:v>4.4833333333333336E-2</c:v>
                </c:pt>
                <c:pt idx="15">
                  <c:v>5.1041666666666666E-2</c:v>
                </c:pt>
                <c:pt idx="16">
                  <c:v>5.7250000000000009E-2</c:v>
                </c:pt>
                <c:pt idx="17">
                  <c:v>6.3458333333333339E-2</c:v>
                </c:pt>
                <c:pt idx="18">
                  <c:v>6.9666666666666668E-2</c:v>
                </c:pt>
                <c:pt idx="19">
                  <c:v>7.5874999999999998E-2</c:v>
                </c:pt>
                <c:pt idx="20">
                  <c:v>8.2083333333333328E-2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ECONOMY'!$AJ$7:$AJ$27</c:f>
              <c:numCache>
                <c:formatCode>0.00%</c:formatCode>
                <c:ptCount val="21"/>
                <c:pt idx="0">
                  <c:v>-2.541666666666666E-2</c:v>
                </c:pt>
                <c:pt idx="1">
                  <c:v>-1.9208333333333331E-2</c:v>
                </c:pt>
                <c:pt idx="2">
                  <c:v>-1.3000000000000001E-2</c:v>
                </c:pt>
                <c:pt idx="3">
                  <c:v>-6.7916666666666646E-3</c:v>
                </c:pt>
                <c:pt idx="4">
                  <c:v>-5.8333333333333501E-4</c:v>
                </c:pt>
                <c:pt idx="5">
                  <c:v>5.6250000000000015E-3</c:v>
                </c:pt>
                <c:pt idx="6">
                  <c:v>1.1833333333333333E-2</c:v>
                </c:pt>
                <c:pt idx="7">
                  <c:v>1.8041666666666668E-2</c:v>
                </c:pt>
                <c:pt idx="8">
                  <c:v>2.4250000000000001E-2</c:v>
                </c:pt>
                <c:pt idx="9">
                  <c:v>3.0458333333333334E-2</c:v>
                </c:pt>
                <c:pt idx="10" formatCode="0.0%">
                  <c:v>3.6666666666666667E-2</c:v>
                </c:pt>
                <c:pt idx="11">
                  <c:v>4.2875000000000003E-2</c:v>
                </c:pt>
                <c:pt idx="12">
                  <c:v>4.908333333333334E-2</c:v>
                </c:pt>
                <c:pt idx="13">
                  <c:v>5.529166666666667E-2</c:v>
                </c:pt>
                <c:pt idx="14">
                  <c:v>6.1499999999999999E-2</c:v>
                </c:pt>
                <c:pt idx="15">
                  <c:v>6.7708333333333329E-2</c:v>
                </c:pt>
                <c:pt idx="16">
                  <c:v>7.3916666666666672E-2</c:v>
                </c:pt>
                <c:pt idx="17">
                  <c:v>8.0125000000000002E-2</c:v>
                </c:pt>
                <c:pt idx="18">
                  <c:v>8.6333333333333345E-2</c:v>
                </c:pt>
                <c:pt idx="19">
                  <c:v>9.2541666666666675E-2</c:v>
                </c:pt>
                <c:pt idx="20">
                  <c:v>9.8750000000000004E-2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ECONOMY'!$AL$7:$AL$27</c:f>
              <c:numCache>
                <c:formatCode>0.00%</c:formatCode>
                <c:ptCount val="21"/>
                <c:pt idx="0">
                  <c:v>-2.541666666666666E-2</c:v>
                </c:pt>
                <c:pt idx="1">
                  <c:v>-1.9208333333333331E-2</c:v>
                </c:pt>
                <c:pt idx="2">
                  <c:v>-1.3000000000000001E-2</c:v>
                </c:pt>
                <c:pt idx="3">
                  <c:v>-6.7916666666666646E-3</c:v>
                </c:pt>
                <c:pt idx="4">
                  <c:v>-5.8333333333333501E-4</c:v>
                </c:pt>
                <c:pt idx="5">
                  <c:v>5.6250000000000015E-3</c:v>
                </c:pt>
                <c:pt idx="6">
                  <c:v>1.1833333333333333E-2</c:v>
                </c:pt>
                <c:pt idx="7">
                  <c:v>1.8041666666666668E-2</c:v>
                </c:pt>
                <c:pt idx="8">
                  <c:v>2.4250000000000001E-2</c:v>
                </c:pt>
                <c:pt idx="9">
                  <c:v>3.0458333333333334E-2</c:v>
                </c:pt>
                <c:pt idx="10" formatCode="0.0%">
                  <c:v>3.6666666666666667E-2</c:v>
                </c:pt>
                <c:pt idx="11">
                  <c:v>4.2875000000000003E-2</c:v>
                </c:pt>
                <c:pt idx="12">
                  <c:v>4.908333333333334E-2</c:v>
                </c:pt>
                <c:pt idx="13">
                  <c:v>5.529166666666667E-2</c:v>
                </c:pt>
                <c:pt idx="14">
                  <c:v>6.1499999999999999E-2</c:v>
                </c:pt>
                <c:pt idx="15">
                  <c:v>6.7708333333333329E-2</c:v>
                </c:pt>
                <c:pt idx="16">
                  <c:v>7.3916666666666672E-2</c:v>
                </c:pt>
                <c:pt idx="17">
                  <c:v>8.0125000000000002E-2</c:v>
                </c:pt>
                <c:pt idx="18">
                  <c:v>8.6333333333333345E-2</c:v>
                </c:pt>
                <c:pt idx="19">
                  <c:v>9.2541666666666675E-2</c:v>
                </c:pt>
                <c:pt idx="20">
                  <c:v>9.8750000000000004E-2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ECONOMY'!$AO$7:$AO$27</c:f>
              <c:numCache>
                <c:formatCode>0.0%</c:formatCode>
                <c:ptCount val="21"/>
                <c:pt idx="0">
                  <c:v>8.0714285714285711E-2</c:v>
                </c:pt>
                <c:pt idx="1">
                  <c:v>7.464285714285715E-2</c:v>
                </c:pt>
                <c:pt idx="2">
                  <c:v>6.8571428571428575E-2</c:v>
                </c:pt>
                <c:pt idx="3">
                  <c:v>6.2500000000000014E-2</c:v>
                </c:pt>
                <c:pt idx="4">
                  <c:v>5.6428571428571439E-2</c:v>
                </c:pt>
                <c:pt idx="5">
                  <c:v>5.0357142857142864E-2</c:v>
                </c:pt>
                <c:pt idx="6">
                  <c:v>4.4285714285714289E-2</c:v>
                </c:pt>
                <c:pt idx="7">
                  <c:v>3.8214285714285715E-2</c:v>
                </c:pt>
                <c:pt idx="8">
                  <c:v>3.2142857142857147E-2</c:v>
                </c:pt>
                <c:pt idx="9">
                  <c:v>2.6071428571428572E-2</c:v>
                </c:pt>
                <c:pt idx="10">
                  <c:v>0.02</c:v>
                </c:pt>
                <c:pt idx="11">
                  <c:v>1.3928571428571429E-2</c:v>
                </c:pt>
                <c:pt idx="12">
                  <c:v>7.8571428571428559E-3</c:v>
                </c:pt>
                <c:pt idx="13">
                  <c:v>1.7857142857142863E-3</c:v>
                </c:pt>
                <c:pt idx="14">
                  <c:v>-4.2857142857142885E-3</c:v>
                </c:pt>
                <c:pt idx="15">
                  <c:v>-1.035714285714286E-2</c:v>
                </c:pt>
                <c:pt idx="16">
                  <c:v>-1.6428571428571435E-2</c:v>
                </c:pt>
                <c:pt idx="17">
                  <c:v>-2.250000000000001E-2</c:v>
                </c:pt>
                <c:pt idx="18">
                  <c:v>-2.8571428571428577E-2</c:v>
                </c:pt>
                <c:pt idx="19">
                  <c:v>-3.4642857142857142E-2</c:v>
                </c:pt>
                <c:pt idx="20">
                  <c:v>-4.0714285714285717E-2</c:v>
                </c:pt>
              </c:numCache>
            </c:numRef>
          </c:yVal>
          <c:smooth val="0"/>
        </c:ser>
        <c:ser>
          <c:idx val="4"/>
          <c:order val="4"/>
          <c:spPr>
            <a:ln w="19050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ECONOMY'!$AQ$7:$AQ$27</c:f>
              <c:numCache>
                <c:formatCode>0.0%</c:formatCode>
                <c:ptCount val="21"/>
                <c:pt idx="0">
                  <c:v>8.0714285714285711E-2</c:v>
                </c:pt>
                <c:pt idx="1">
                  <c:v>7.464285714285715E-2</c:v>
                </c:pt>
                <c:pt idx="2">
                  <c:v>6.8571428571428575E-2</c:v>
                </c:pt>
                <c:pt idx="3">
                  <c:v>6.2500000000000014E-2</c:v>
                </c:pt>
                <c:pt idx="4">
                  <c:v>5.6428571428571439E-2</c:v>
                </c:pt>
                <c:pt idx="5">
                  <c:v>5.0357142857142864E-2</c:v>
                </c:pt>
                <c:pt idx="6">
                  <c:v>4.4285714285714289E-2</c:v>
                </c:pt>
                <c:pt idx="7">
                  <c:v>3.8214285714285715E-2</c:v>
                </c:pt>
                <c:pt idx="8">
                  <c:v>3.2142857142857147E-2</c:v>
                </c:pt>
                <c:pt idx="9">
                  <c:v>2.6071428571428572E-2</c:v>
                </c:pt>
                <c:pt idx="10">
                  <c:v>0.02</c:v>
                </c:pt>
                <c:pt idx="11">
                  <c:v>1.3928571428571429E-2</c:v>
                </c:pt>
                <c:pt idx="12">
                  <c:v>7.8571428571428559E-3</c:v>
                </c:pt>
                <c:pt idx="13">
                  <c:v>1.7857142857142863E-3</c:v>
                </c:pt>
                <c:pt idx="14">
                  <c:v>-4.2857142857142885E-3</c:v>
                </c:pt>
                <c:pt idx="15">
                  <c:v>-1.035714285714286E-2</c:v>
                </c:pt>
                <c:pt idx="16">
                  <c:v>-1.6428571428571435E-2</c:v>
                </c:pt>
                <c:pt idx="17">
                  <c:v>-2.250000000000001E-2</c:v>
                </c:pt>
                <c:pt idx="18">
                  <c:v>-2.8571428571428577E-2</c:v>
                </c:pt>
                <c:pt idx="19">
                  <c:v>-3.4642857142857142E-2</c:v>
                </c:pt>
                <c:pt idx="20">
                  <c:v>-4.0714285714285717E-2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ECONOMY'!$AS$7:$AS$27</c:f>
              <c:numCache>
                <c:formatCode>0.0%</c:formatCode>
                <c:ptCount val="21"/>
                <c:pt idx="0">
                  <c:v>7.0714285714285716E-2</c:v>
                </c:pt>
                <c:pt idx="1">
                  <c:v>6.4642857142857155E-2</c:v>
                </c:pt>
                <c:pt idx="2">
                  <c:v>5.8571428571428573E-2</c:v>
                </c:pt>
                <c:pt idx="3">
                  <c:v>5.2500000000000012E-2</c:v>
                </c:pt>
                <c:pt idx="4">
                  <c:v>4.6428571428571437E-2</c:v>
                </c:pt>
                <c:pt idx="5">
                  <c:v>4.0357142857142862E-2</c:v>
                </c:pt>
                <c:pt idx="6">
                  <c:v>3.4285714285714287E-2</c:v>
                </c:pt>
                <c:pt idx="7">
                  <c:v>2.8214285714285713E-2</c:v>
                </c:pt>
                <c:pt idx="8">
                  <c:v>2.2142857142857145E-2</c:v>
                </c:pt>
                <c:pt idx="9">
                  <c:v>1.607142857142857E-2</c:v>
                </c:pt>
                <c:pt idx="10">
                  <c:v>0.01</c:v>
                </c:pt>
                <c:pt idx="11">
                  <c:v>3.9285714285714288E-3</c:v>
                </c:pt>
                <c:pt idx="12">
                  <c:v>-2.1428571428571443E-3</c:v>
                </c:pt>
                <c:pt idx="13">
                  <c:v>-8.2142857142857139E-3</c:v>
                </c:pt>
                <c:pt idx="14">
                  <c:v>-1.4285714285714289E-2</c:v>
                </c:pt>
                <c:pt idx="15">
                  <c:v>-2.0357142857142858E-2</c:v>
                </c:pt>
                <c:pt idx="16">
                  <c:v>-2.6428571428571433E-2</c:v>
                </c:pt>
                <c:pt idx="17">
                  <c:v>-3.2500000000000008E-2</c:v>
                </c:pt>
                <c:pt idx="18">
                  <c:v>-3.8571428571428576E-2</c:v>
                </c:pt>
                <c:pt idx="19">
                  <c:v>-4.4642857142857144E-2</c:v>
                </c:pt>
                <c:pt idx="20">
                  <c:v>-5.0714285714285719E-2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ECONOMY'!$AH$33:$AH$34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ECONOMY'!$AI$33:$AI$34</c:f>
              <c:numCache>
                <c:formatCode>0.0%</c:formatCode>
                <c:ptCount val="2"/>
                <c:pt idx="0">
                  <c:v>-0.1</c:v>
                </c:pt>
                <c:pt idx="1">
                  <c:v>0.02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ECONOMY'!$AH$37:$AH$38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'MAIN CLOSED ECONOMY'!$AI$37:$AI$38</c:f>
              <c:numCache>
                <c:formatCode>0.0%</c:formatCode>
                <c:ptCount val="2"/>
                <c:pt idx="0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ECONOMY'!$AH$42:$AH$43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ECONOMY'!$AI$42:$AI$43</c:f>
              <c:numCache>
                <c:formatCode>0.0%</c:formatCode>
                <c:ptCount val="2"/>
                <c:pt idx="0">
                  <c:v>-0.1</c:v>
                </c:pt>
                <c:pt idx="1">
                  <c:v>2.8240426563257391E-2</c:v>
                </c:pt>
              </c:numCache>
            </c:numRef>
          </c:yVal>
          <c:smooth val="0"/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ECONOMY'!$AH$46:$AH$47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ECONOMY'!$AI$46:$AI$47</c:f>
              <c:numCache>
                <c:formatCode>0.0%</c:formatCode>
                <c:ptCount val="2"/>
                <c:pt idx="0">
                  <c:v>2.8240426563257391E-2</c:v>
                </c:pt>
                <c:pt idx="1">
                  <c:v>2.8240426563257391E-2</c:v>
                </c:pt>
              </c:numCache>
            </c:numRef>
          </c:yVal>
          <c:smooth val="0"/>
        </c:ser>
        <c:ser>
          <c:idx val="10"/>
          <c:order val="10"/>
          <c:spPr>
            <a:ln w="12700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ECONOMY'!$AH$51:$AH$52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ECONOMY'!$AI$51:$AI$52</c:f>
              <c:numCache>
                <c:formatCode>0.0%</c:formatCode>
                <c:ptCount val="2"/>
                <c:pt idx="0">
                  <c:v>-0.1</c:v>
                </c:pt>
                <c:pt idx="1">
                  <c:v>2.3184682501211827E-2</c:v>
                </c:pt>
              </c:numCache>
            </c:numRef>
          </c:yVal>
          <c:smooth val="0"/>
        </c:ser>
        <c:ser>
          <c:idx val="11"/>
          <c:order val="11"/>
          <c:spPr>
            <a:ln w="12700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ECONOMY'!$AH$55:$AH$56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ECONOMY'!$AI$55:$AI$56</c:f>
              <c:numCache>
                <c:formatCode>0.0%</c:formatCode>
                <c:ptCount val="2"/>
                <c:pt idx="0">
                  <c:v>2.3184682501211827E-2</c:v>
                </c:pt>
                <c:pt idx="1">
                  <c:v>2.3184682501211827E-2</c:v>
                </c:pt>
              </c:numCache>
            </c:numRef>
          </c:yVal>
          <c:smooth val="0"/>
        </c:ser>
        <c:ser>
          <c:idx val="12"/>
          <c:order val="12"/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ECONOMY'!$AJ$33:$AJ$34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ECONOMY'!$AK$33:$AK$34</c:f>
              <c:numCache>
                <c:formatCode>0.00%</c:formatCode>
                <c:ptCount val="2"/>
                <c:pt idx="0" formatCode="0.0%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'MAIN CLOSED ECONOMY'!$AJ$31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397766048227173E-2"/>
                  <c:y val="2.7712809464251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ECONOMY'!$AJ$33:$AJ$34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ECONOMY'!$AK$33:$AK$34</c:f>
              <c:numCache>
                <c:formatCode>0.00%</c:formatCode>
                <c:ptCount val="2"/>
                <c:pt idx="0" formatCode="0.0%">
                  <c:v>0.02</c:v>
                </c:pt>
                <c:pt idx="1">
                  <c:v>0.02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'MAIN CLOSED ECONOMY'!$AJ$40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669142737088272E-2"/>
                  <c:y val="-2.7712809464251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ECONOMY'!$AJ$42:$AJ$43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ECONOMY'!$AK$42:$AK$43</c:f>
              <c:numCache>
                <c:formatCode>0.0%</c:formatCode>
                <c:ptCount val="2"/>
                <c:pt idx="0">
                  <c:v>2.8240426563257391E-2</c:v>
                </c:pt>
                <c:pt idx="1">
                  <c:v>2.8240426563257391E-2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'MAIN CLOSED ECONOMY'!$AJ$49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728623311139001E-2"/>
                  <c:y val="-8.46770507220313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ECONOMY'!$AJ$51:$AJ$52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ECONOMY'!$AK$51:$AK$52</c:f>
              <c:numCache>
                <c:formatCode>0.0%</c:formatCode>
                <c:ptCount val="2"/>
                <c:pt idx="0">
                  <c:v>2.3184682501211827E-2</c:v>
                </c:pt>
                <c:pt idx="1">
                  <c:v>2.3184682501211827E-2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898856"/>
        <c:axId val="408896504"/>
      </c:scatterChart>
      <c:valAx>
        <c:axId val="408898856"/>
        <c:scaling>
          <c:orientation val="minMax"/>
          <c:max val="5.000000000000001E-2"/>
          <c:min val="-5.000000000000001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96504"/>
        <c:crossesAt val="-6.0000000000000012E-2"/>
        <c:crossBetween val="midCat"/>
      </c:valAx>
      <c:valAx>
        <c:axId val="408896504"/>
        <c:scaling>
          <c:orientation val="minMax"/>
          <c:max val="6.0000000000000012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Real interest rate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98856"/>
        <c:crossesAt val="-6.000000000000001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Phillips Curve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ECONOMY'!$AW$7:$AW$27</c:f>
              <c:numCache>
                <c:formatCode>0.0%</c:formatCode>
                <c:ptCount val="21"/>
                <c:pt idx="0">
                  <c:v>0.10142857142857142</c:v>
                </c:pt>
                <c:pt idx="1">
                  <c:v>9.4285714285714278E-2</c:v>
                </c:pt>
                <c:pt idx="2">
                  <c:v>8.7142857142857147E-2</c:v>
                </c:pt>
                <c:pt idx="3">
                  <c:v>0.08</c:v>
                </c:pt>
                <c:pt idx="4">
                  <c:v>7.285714285714287E-2</c:v>
                </c:pt>
                <c:pt idx="5">
                  <c:v>6.5714285714285725E-2</c:v>
                </c:pt>
                <c:pt idx="6">
                  <c:v>5.8571428571428573E-2</c:v>
                </c:pt>
                <c:pt idx="7">
                  <c:v>5.1428571428571428E-2</c:v>
                </c:pt>
                <c:pt idx="8">
                  <c:v>4.4285714285714289E-2</c:v>
                </c:pt>
                <c:pt idx="9">
                  <c:v>3.7142857142857144E-2</c:v>
                </c:pt>
                <c:pt idx="10">
                  <c:v>0.03</c:v>
                </c:pt>
                <c:pt idx="11">
                  <c:v>2.2857142857142854E-2</c:v>
                </c:pt>
                <c:pt idx="12">
                  <c:v>1.5714285714285712E-2</c:v>
                </c:pt>
                <c:pt idx="13">
                  <c:v>8.5714285714285701E-3</c:v>
                </c:pt>
                <c:pt idx="14">
                  <c:v>1.4285714285714249E-3</c:v>
                </c:pt>
                <c:pt idx="15">
                  <c:v>-5.7142857142857204E-3</c:v>
                </c:pt>
                <c:pt idx="16">
                  <c:v>-1.2857142857142866E-2</c:v>
                </c:pt>
                <c:pt idx="17">
                  <c:v>-2.0000000000000004E-2</c:v>
                </c:pt>
                <c:pt idx="18">
                  <c:v>-2.7142857142857149E-2</c:v>
                </c:pt>
                <c:pt idx="19">
                  <c:v>-3.428571428571428E-2</c:v>
                </c:pt>
                <c:pt idx="20">
                  <c:v>-4.1428571428571426E-2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ECONOMY'!$AY$7:$AY$27</c:f>
              <c:numCache>
                <c:formatCode>0.0%</c:formatCode>
                <c:ptCount val="21"/>
                <c:pt idx="0">
                  <c:v>0.10142857142857142</c:v>
                </c:pt>
                <c:pt idx="1">
                  <c:v>9.4285714285714278E-2</c:v>
                </c:pt>
                <c:pt idx="2">
                  <c:v>8.7142857142857147E-2</c:v>
                </c:pt>
                <c:pt idx="3">
                  <c:v>0.08</c:v>
                </c:pt>
                <c:pt idx="4">
                  <c:v>7.285714285714287E-2</c:v>
                </c:pt>
                <c:pt idx="5">
                  <c:v>6.5714285714285725E-2</c:v>
                </c:pt>
                <c:pt idx="6">
                  <c:v>5.8571428571428573E-2</c:v>
                </c:pt>
                <c:pt idx="7">
                  <c:v>5.1428571428571428E-2</c:v>
                </c:pt>
                <c:pt idx="8">
                  <c:v>4.4285714285714289E-2</c:v>
                </c:pt>
                <c:pt idx="9">
                  <c:v>3.7142857142857144E-2</c:v>
                </c:pt>
                <c:pt idx="10">
                  <c:v>0.03</c:v>
                </c:pt>
                <c:pt idx="11">
                  <c:v>2.2857142857142854E-2</c:v>
                </c:pt>
                <c:pt idx="12">
                  <c:v>1.5714285714285712E-2</c:v>
                </c:pt>
                <c:pt idx="13">
                  <c:v>8.5714285714285701E-3</c:v>
                </c:pt>
                <c:pt idx="14">
                  <c:v>1.4285714285714249E-3</c:v>
                </c:pt>
                <c:pt idx="15">
                  <c:v>-5.7142857142857204E-3</c:v>
                </c:pt>
                <c:pt idx="16">
                  <c:v>-1.2857142857142866E-2</c:v>
                </c:pt>
                <c:pt idx="17">
                  <c:v>-2.0000000000000004E-2</c:v>
                </c:pt>
                <c:pt idx="18">
                  <c:v>-2.7142857142857149E-2</c:v>
                </c:pt>
                <c:pt idx="19">
                  <c:v>-3.428571428571428E-2</c:v>
                </c:pt>
                <c:pt idx="20">
                  <c:v>-4.1428571428571426E-2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'MAIN CLOSED ECONOMY'!$AF$7:$AF$27</c:f>
              <c:numCache>
                <c:formatCode>0.0%</c:formatCode>
                <c:ptCount val="21"/>
                <c:pt idx="0">
                  <c:v>4.9999999999999996E-2</c:v>
                </c:pt>
                <c:pt idx="1">
                  <c:v>4.4999999999999998E-2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3.0000000000000002E-2</c:v>
                </c:pt>
                <c:pt idx="5">
                  <c:v>2.5000000000000001E-2</c:v>
                </c:pt>
                <c:pt idx="6">
                  <c:v>0.02</c:v>
                </c:pt>
                <c:pt idx="7">
                  <c:v>1.4999999999999999E-2</c:v>
                </c:pt>
                <c:pt idx="8">
                  <c:v>0.01</c:v>
                </c:pt>
                <c:pt idx="9">
                  <c:v>5.0000000000000001E-3</c:v>
                </c:pt>
                <c:pt idx="10">
                  <c:v>0</c:v>
                </c:pt>
                <c:pt idx="11">
                  <c:v>-5.0000000000000001E-3</c:v>
                </c:pt>
                <c:pt idx="12">
                  <c:v>-0.01</c:v>
                </c:pt>
                <c:pt idx="13">
                  <c:v>-1.4999999999999999E-2</c:v>
                </c:pt>
                <c:pt idx="14">
                  <c:v>-0.02</c:v>
                </c:pt>
                <c:pt idx="15">
                  <c:v>-2.5000000000000001E-2</c:v>
                </c:pt>
                <c:pt idx="16">
                  <c:v>-3.0000000000000002E-2</c:v>
                </c:pt>
                <c:pt idx="17">
                  <c:v>-3.5000000000000003E-2</c:v>
                </c:pt>
                <c:pt idx="18">
                  <c:v>-0.04</c:v>
                </c:pt>
                <c:pt idx="19">
                  <c:v>-4.4999999999999998E-2</c:v>
                </c:pt>
                <c:pt idx="20">
                  <c:v>-4.9999999999999996E-2</c:v>
                </c:pt>
              </c:numCache>
            </c:numRef>
          </c:xVal>
          <c:yVal>
            <c:numRef>
              <c:f>'MAIN CLOSED ECONOMY'!$BA$7:$BA$27</c:f>
              <c:numCache>
                <c:formatCode>0.0%</c:formatCode>
                <c:ptCount val="21"/>
                <c:pt idx="0">
                  <c:v>0.10142857142857142</c:v>
                </c:pt>
                <c:pt idx="1">
                  <c:v>9.4285714285714278E-2</c:v>
                </c:pt>
                <c:pt idx="2">
                  <c:v>8.7142857142857147E-2</c:v>
                </c:pt>
                <c:pt idx="3">
                  <c:v>0.08</c:v>
                </c:pt>
                <c:pt idx="4">
                  <c:v>7.285714285714287E-2</c:v>
                </c:pt>
                <c:pt idx="5">
                  <c:v>6.5714285714285725E-2</c:v>
                </c:pt>
                <c:pt idx="6">
                  <c:v>5.8571428571428573E-2</c:v>
                </c:pt>
                <c:pt idx="7">
                  <c:v>5.1428571428571428E-2</c:v>
                </c:pt>
                <c:pt idx="8">
                  <c:v>4.4285714285714289E-2</c:v>
                </c:pt>
                <c:pt idx="9">
                  <c:v>3.7142857142857144E-2</c:v>
                </c:pt>
                <c:pt idx="10">
                  <c:v>0.03</c:v>
                </c:pt>
                <c:pt idx="11">
                  <c:v>2.2857142857142854E-2</c:v>
                </c:pt>
                <c:pt idx="12">
                  <c:v>1.5714285714285712E-2</c:v>
                </c:pt>
                <c:pt idx="13">
                  <c:v>8.5714285714285701E-3</c:v>
                </c:pt>
                <c:pt idx="14">
                  <c:v>1.4285714285714249E-3</c:v>
                </c:pt>
                <c:pt idx="15">
                  <c:v>-5.7142857142857204E-3</c:v>
                </c:pt>
                <c:pt idx="16">
                  <c:v>-1.2857142857142866E-2</c:v>
                </c:pt>
                <c:pt idx="17">
                  <c:v>-2.0000000000000004E-2</c:v>
                </c:pt>
                <c:pt idx="18">
                  <c:v>-2.7142857142857149E-2</c:v>
                </c:pt>
                <c:pt idx="19">
                  <c:v>-3.428571428571428E-2</c:v>
                </c:pt>
                <c:pt idx="20">
                  <c:v>-4.1428571428571426E-2</c:v>
                </c:pt>
              </c:numCache>
            </c:numRef>
          </c:yVal>
          <c:smooth val="0"/>
        </c:ser>
        <c:ser>
          <c:idx val="3"/>
          <c:order val="3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ECONOMY'!$AX$33:$AX$34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ECONOMY'!$AY$33:$AY$34</c:f>
              <c:numCache>
                <c:formatCode>0.0%</c:formatCode>
                <c:ptCount val="2"/>
                <c:pt idx="0">
                  <c:v>-0.1</c:v>
                </c:pt>
                <c:pt idx="1">
                  <c:v>0.03</c:v>
                </c:pt>
              </c:numCache>
            </c:numRef>
          </c:yVal>
          <c:smooth val="0"/>
        </c:ser>
        <c:ser>
          <c:idx val="4"/>
          <c:order val="4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ECONOMY'!$AX$37:$AX$38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0</c:v>
                </c:pt>
              </c:numCache>
            </c:numRef>
          </c:xVal>
          <c:yVal>
            <c:numRef>
              <c:f>'MAIN CLOSED ECONOMY'!$AY$37:$AY$38</c:f>
              <c:numCache>
                <c:formatCode>0.0%</c:formatCode>
                <c:ptCount val="2"/>
                <c:pt idx="0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sysDot"/>
                <a:round/>
              </a:ln>
              <a:effectLst/>
            </c:spPr>
          </c:dPt>
          <c:xVal>
            <c:numRef>
              <c:f>'MAIN CLOSED ECONOMY'!$AX$42:$AX$43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ECONOMY'!$AY$42:$AY$43</c:f>
              <c:numCache>
                <c:formatCode>0.0%</c:formatCode>
                <c:ptCount val="2"/>
                <c:pt idx="0">
                  <c:v>-0.1</c:v>
                </c:pt>
                <c:pt idx="1">
                  <c:v>3.9694619486185162E-2</c:v>
                </c:pt>
              </c:numCache>
            </c:numRef>
          </c:yVal>
          <c:smooth val="0"/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ECONOMY'!$AX$46:$AX$47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ECONOMY'!$AY$46:$AY$47</c:f>
              <c:numCache>
                <c:formatCode>0.0%</c:formatCode>
                <c:ptCount val="2"/>
                <c:pt idx="0">
                  <c:v>3.9694619486185162E-2</c:v>
                </c:pt>
                <c:pt idx="1">
                  <c:v>3.9694619486185162E-2</c:v>
                </c:pt>
              </c:numCache>
            </c:numRef>
          </c:yVal>
          <c:smooth val="0"/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ECONOMY'!$AX$51:$AX$52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ECONOMY'!$AY$51:$AY$52</c:f>
              <c:numCache>
                <c:formatCode>0.0%</c:formatCode>
                <c:ptCount val="2"/>
                <c:pt idx="0">
                  <c:v>-0.1</c:v>
                </c:pt>
                <c:pt idx="1">
                  <c:v>4.5511391177896265E-2</c:v>
                </c:pt>
              </c:numCache>
            </c:numRef>
          </c:yVal>
          <c:smooth val="0"/>
        </c:ser>
        <c:ser>
          <c:idx val="8"/>
          <c:order val="8"/>
          <c:spPr>
            <a:ln w="12700" cap="rnd">
              <a:solidFill>
                <a:schemeClr val="accent3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'MAIN CLOSED ECONOMY'!$AX$55:$AX$56</c:f>
              <c:numCache>
                <c:formatCode>0.0%</c:formatCode>
                <c:ptCount val="2"/>
                <c:pt idx="0" formatCode="0%">
                  <c:v>-0.1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ECONOMY'!$AY$55:$AY$56</c:f>
              <c:numCache>
                <c:formatCode>0.0%</c:formatCode>
                <c:ptCount val="2"/>
                <c:pt idx="0">
                  <c:v>4.5511391177896265E-2</c:v>
                </c:pt>
                <c:pt idx="1">
                  <c:v>4.5511391177896265E-2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'MAIN CLOSED ECONOMY'!$AZ$31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00000000000102E-2"/>
                  <c:y val="4.499437570303712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ECONOMY'!$AZ$33:$AZ$34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'MAIN CLOSED ECONOMY'!$BA$33:$BA$34</c:f>
              <c:numCache>
                <c:formatCode>0.00%</c:formatCode>
                <c:ptCount val="2"/>
                <c:pt idx="0" formatCode="0.0%">
                  <c:v>0.03</c:v>
                </c:pt>
                <c:pt idx="1">
                  <c:v>0.03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'MAIN CLOSED ECONOMY'!$AZ$40</c:f>
              <c:strCache>
                <c:ptCount val="1"/>
                <c:pt idx="0">
                  <c:v>(i)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444444444444545E-2"/>
                  <c:y val="1.79976690061324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ECONOMY'!$AZ$42:$AZ$43</c:f>
              <c:numCache>
                <c:formatCode>0.0%</c:formatCode>
                <c:ptCount val="2"/>
                <c:pt idx="0">
                  <c:v>6.7862336403296166E-3</c:v>
                </c:pt>
                <c:pt idx="1">
                  <c:v>6.7862336403296166E-3</c:v>
                </c:pt>
              </c:numCache>
            </c:numRef>
          </c:xVal>
          <c:yVal>
            <c:numRef>
              <c:f>'MAIN CLOSED ECONOMY'!$BA$42:$BA$43</c:f>
              <c:numCache>
                <c:formatCode>0.0%</c:formatCode>
                <c:ptCount val="2"/>
                <c:pt idx="0">
                  <c:v>3.9694619486185162E-2</c:v>
                </c:pt>
                <c:pt idx="1">
                  <c:v>3.9694619486185162E-2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'MAIN CLOSED ECONOMY'!$AZ$49</c:f>
              <c:strCache>
                <c:ptCount val="1"/>
                <c:pt idx="0">
                  <c:v>(ii)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66666666666768E-2"/>
                  <c:y val="-5.16166277562550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'MAIN CLOSED ECONOMY'!$AZ$51:$AZ$52</c:f>
              <c:numCache>
                <c:formatCode>0.0%</c:formatCode>
                <c:ptCount val="2"/>
                <c:pt idx="0">
                  <c:v>1.0857973824527387E-2</c:v>
                </c:pt>
                <c:pt idx="1">
                  <c:v>1.0857973824527387E-2</c:v>
                </c:pt>
              </c:numCache>
            </c:numRef>
          </c:xVal>
          <c:yVal>
            <c:numRef>
              <c:f>'MAIN CLOSED ECONOMY'!$BA$51:$BA$52</c:f>
              <c:numCache>
                <c:formatCode>0.0%</c:formatCode>
                <c:ptCount val="2"/>
                <c:pt idx="0">
                  <c:v>4.5511391177896265E-2</c:v>
                </c:pt>
                <c:pt idx="1">
                  <c:v>4.5511391177896265E-2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905128"/>
        <c:axId val="408895720"/>
      </c:scatterChart>
      <c:valAx>
        <c:axId val="408905128"/>
        <c:scaling>
          <c:orientation val="minMax"/>
          <c:max val="5.000000000000001E-2"/>
          <c:min val="-5.000000000000001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895720"/>
        <c:crossesAt val="-6.0000000000000012E-2"/>
        <c:crossBetween val="midCat"/>
      </c:valAx>
      <c:valAx>
        <c:axId val="408895720"/>
        <c:scaling>
          <c:orientation val="minMax"/>
          <c:max val="9.0000000000000024E-2"/>
          <c:min val="-2.0000000000000004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Inflation rate (in percent)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05128"/>
        <c:crossesAt val="-6.000000000000001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testmodel2014.yolasite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hyperlink" Target="http://evantannerwashdc.wix.com/learningmodulesmacro" TargetMode="Externa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testmodel2014.yolasite.com/" TargetMode="Externa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2.jpeg"/><Relationship Id="rId5" Type="http://schemas.openxmlformats.org/officeDocument/2006/relationships/hyperlink" Target="http://evantannerwashdc.wix.com/learningmodulesmacro" TargetMode="External"/><Relationship Id="rId4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emf"/><Relationship Id="rId3" Type="http://schemas.openxmlformats.org/officeDocument/2006/relationships/image" Target="../media/image5.emf"/><Relationship Id="rId21" Type="http://schemas.openxmlformats.org/officeDocument/2006/relationships/image" Target="../media/image23.emf"/><Relationship Id="rId34" Type="http://schemas.openxmlformats.org/officeDocument/2006/relationships/image" Target="../media/image36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emf"/><Relationship Id="rId33" Type="http://schemas.openxmlformats.org/officeDocument/2006/relationships/image" Target="../media/image35.emf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1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emf"/><Relationship Id="rId37" Type="http://schemas.openxmlformats.org/officeDocument/2006/relationships/image" Target="../media/image39.emf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emf"/><Relationship Id="rId36" Type="http://schemas.openxmlformats.org/officeDocument/2006/relationships/image" Target="../media/image38.emf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3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emf"/><Relationship Id="rId30" Type="http://schemas.openxmlformats.org/officeDocument/2006/relationships/image" Target="../media/image32.emf"/><Relationship Id="rId35" Type="http://schemas.openxmlformats.org/officeDocument/2006/relationships/image" Target="../media/image3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287867</xdr:colOff>
      <xdr:row>16</xdr:row>
      <xdr:rowOff>49869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8</xdr:col>
      <xdr:colOff>304800</xdr:colOff>
      <xdr:row>32</xdr:row>
      <xdr:rowOff>61232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15</xdr:col>
      <xdr:colOff>32657</xdr:colOff>
      <xdr:row>10</xdr:row>
      <xdr:rowOff>88175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82880"/>
          <a:ext cx="3080657" cy="1734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15</xdr:col>
      <xdr:colOff>55311</xdr:colOff>
      <xdr:row>16</xdr:row>
      <xdr:rowOff>4338</xdr:rowOff>
    </xdr:to>
    <xdr:pic>
      <xdr:nvPicPr>
        <xdr:cNvPr id="5" name="Pictur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011680"/>
          <a:ext cx="3103311" cy="918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7</xdr:row>
          <xdr:rowOff>15240</xdr:rowOff>
        </xdr:from>
        <xdr:to>
          <xdr:col>5</xdr:col>
          <xdr:colOff>381000</xdr:colOff>
          <xdr:row>7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</xdr:row>
          <xdr:rowOff>15240</xdr:rowOff>
        </xdr:from>
        <xdr:to>
          <xdr:col>9</xdr:col>
          <xdr:colOff>289560</xdr:colOff>
          <xdr:row>6</xdr:row>
          <xdr:rowOff>7620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15240</xdr:rowOff>
        </xdr:from>
        <xdr:to>
          <xdr:col>7</xdr:col>
          <xdr:colOff>556260</xdr:colOff>
          <xdr:row>7</xdr:row>
          <xdr:rowOff>167640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7</xdr:row>
          <xdr:rowOff>15240</xdr:rowOff>
        </xdr:from>
        <xdr:to>
          <xdr:col>10</xdr:col>
          <xdr:colOff>556260</xdr:colOff>
          <xdr:row>7</xdr:row>
          <xdr:rowOff>190500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10</xdr:row>
          <xdr:rowOff>38100</xdr:rowOff>
        </xdr:from>
        <xdr:to>
          <xdr:col>7</xdr:col>
          <xdr:colOff>441960</xdr:colOff>
          <xdr:row>11</xdr:row>
          <xdr:rowOff>144780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12</xdr:row>
          <xdr:rowOff>175260</xdr:rowOff>
        </xdr:from>
        <xdr:to>
          <xdr:col>4</xdr:col>
          <xdr:colOff>495300</xdr:colOff>
          <xdr:row>13</xdr:row>
          <xdr:rowOff>175260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350520</xdr:colOff>
          <xdr:row>12</xdr:row>
          <xdr:rowOff>160020</xdr:rowOff>
        </xdr:from>
        <xdr:to>
          <xdr:col>6</xdr:col>
          <xdr:colOff>563880</xdr:colOff>
          <xdr:row>14</xdr:row>
          <xdr:rowOff>30480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16</xdr:row>
          <xdr:rowOff>38100</xdr:rowOff>
        </xdr:from>
        <xdr:to>
          <xdr:col>5</xdr:col>
          <xdr:colOff>525780</xdr:colOff>
          <xdr:row>17</xdr:row>
          <xdr:rowOff>114300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18</xdr:row>
          <xdr:rowOff>15240</xdr:rowOff>
        </xdr:from>
        <xdr:to>
          <xdr:col>4</xdr:col>
          <xdr:colOff>472440</xdr:colOff>
          <xdr:row>18</xdr:row>
          <xdr:rowOff>175260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21</xdr:row>
          <xdr:rowOff>167640</xdr:rowOff>
        </xdr:from>
        <xdr:to>
          <xdr:col>7</xdr:col>
          <xdr:colOff>388620</xdr:colOff>
          <xdr:row>23</xdr:row>
          <xdr:rowOff>175260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</xdr:colOff>
          <xdr:row>24</xdr:row>
          <xdr:rowOff>160020</xdr:rowOff>
        </xdr:from>
        <xdr:to>
          <xdr:col>6</xdr:col>
          <xdr:colOff>114300</xdr:colOff>
          <xdr:row>26</xdr:row>
          <xdr:rowOff>7620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</xdr:colOff>
          <xdr:row>19</xdr:row>
          <xdr:rowOff>30480</xdr:rowOff>
        </xdr:from>
        <xdr:to>
          <xdr:col>0</xdr:col>
          <xdr:colOff>373380</xdr:colOff>
          <xdr:row>20</xdr:row>
          <xdr:rowOff>7620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18</xdr:row>
          <xdr:rowOff>7620</xdr:rowOff>
        </xdr:from>
        <xdr:to>
          <xdr:col>0</xdr:col>
          <xdr:colOff>396240</xdr:colOff>
          <xdr:row>19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34</xdr:row>
          <xdr:rowOff>38100</xdr:rowOff>
        </xdr:from>
        <xdr:to>
          <xdr:col>5</xdr:col>
          <xdr:colOff>594360</xdr:colOff>
          <xdr:row>36</xdr:row>
          <xdr:rowOff>15240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37</xdr:row>
          <xdr:rowOff>15240</xdr:rowOff>
        </xdr:from>
        <xdr:to>
          <xdr:col>4</xdr:col>
          <xdr:colOff>373380</xdr:colOff>
          <xdr:row>37</xdr:row>
          <xdr:rowOff>160020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40</xdr:row>
          <xdr:rowOff>30480</xdr:rowOff>
        </xdr:from>
        <xdr:to>
          <xdr:col>9</xdr:col>
          <xdr:colOff>502920</xdr:colOff>
          <xdr:row>41</xdr:row>
          <xdr:rowOff>121920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43</xdr:row>
          <xdr:rowOff>7620</xdr:rowOff>
        </xdr:from>
        <xdr:to>
          <xdr:col>4</xdr:col>
          <xdr:colOff>457200</xdr:colOff>
          <xdr:row>43</xdr:row>
          <xdr:rowOff>167640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31</xdr:row>
          <xdr:rowOff>15240</xdr:rowOff>
        </xdr:from>
        <xdr:to>
          <xdr:col>4</xdr:col>
          <xdr:colOff>396240</xdr:colOff>
          <xdr:row>31</xdr:row>
          <xdr:rowOff>160020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31</xdr:row>
          <xdr:rowOff>15240</xdr:rowOff>
        </xdr:from>
        <xdr:to>
          <xdr:col>6</xdr:col>
          <xdr:colOff>434340</xdr:colOff>
          <xdr:row>32</xdr:row>
          <xdr:rowOff>7620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60960</xdr:rowOff>
        </xdr:from>
        <xdr:to>
          <xdr:col>8</xdr:col>
          <xdr:colOff>495300</xdr:colOff>
          <xdr:row>29</xdr:row>
          <xdr:rowOff>137160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42</xdr:row>
          <xdr:rowOff>182880</xdr:rowOff>
        </xdr:from>
        <xdr:to>
          <xdr:col>7</xdr:col>
          <xdr:colOff>441960</xdr:colOff>
          <xdr:row>44</xdr:row>
          <xdr:rowOff>38100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</xdr:colOff>
          <xdr:row>42</xdr:row>
          <xdr:rowOff>160020</xdr:rowOff>
        </xdr:from>
        <xdr:to>
          <xdr:col>9</xdr:col>
          <xdr:colOff>563880</xdr:colOff>
          <xdr:row>44</xdr:row>
          <xdr:rowOff>30480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3</xdr:row>
          <xdr:rowOff>15240</xdr:rowOff>
        </xdr:from>
        <xdr:to>
          <xdr:col>16</xdr:col>
          <xdr:colOff>281940</xdr:colOff>
          <xdr:row>3</xdr:row>
          <xdr:rowOff>160020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4</xdr:row>
          <xdr:rowOff>22860</xdr:rowOff>
        </xdr:from>
        <xdr:to>
          <xdr:col>16</xdr:col>
          <xdr:colOff>274320</xdr:colOff>
          <xdr:row>4</xdr:row>
          <xdr:rowOff>182880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7</xdr:row>
          <xdr:rowOff>30480</xdr:rowOff>
        </xdr:from>
        <xdr:to>
          <xdr:col>16</xdr:col>
          <xdr:colOff>281940</xdr:colOff>
          <xdr:row>7</xdr:row>
          <xdr:rowOff>190500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</xdr:colOff>
          <xdr:row>8</xdr:row>
          <xdr:rowOff>15240</xdr:rowOff>
        </xdr:from>
        <xdr:to>
          <xdr:col>16</xdr:col>
          <xdr:colOff>411480</xdr:colOff>
          <xdr:row>8</xdr:row>
          <xdr:rowOff>167640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47</xdr:row>
          <xdr:rowOff>15240</xdr:rowOff>
        </xdr:from>
        <xdr:to>
          <xdr:col>9</xdr:col>
          <xdr:colOff>7620</xdr:colOff>
          <xdr:row>50</xdr:row>
          <xdr:rowOff>144780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52</xdr:row>
          <xdr:rowOff>7620</xdr:rowOff>
        </xdr:from>
        <xdr:to>
          <xdr:col>7</xdr:col>
          <xdr:colOff>160020</xdr:colOff>
          <xdr:row>54</xdr:row>
          <xdr:rowOff>30480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11</xdr:row>
          <xdr:rowOff>22860</xdr:rowOff>
        </xdr:from>
        <xdr:to>
          <xdr:col>16</xdr:col>
          <xdr:colOff>320040</xdr:colOff>
          <xdr:row>11</xdr:row>
          <xdr:rowOff>167640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16</xdr:row>
          <xdr:rowOff>30480</xdr:rowOff>
        </xdr:from>
        <xdr:to>
          <xdr:col>15</xdr:col>
          <xdr:colOff>2263140</xdr:colOff>
          <xdr:row>18</xdr:row>
          <xdr:rowOff>167640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21</xdr:row>
          <xdr:rowOff>22860</xdr:rowOff>
        </xdr:from>
        <xdr:to>
          <xdr:col>15</xdr:col>
          <xdr:colOff>2148840</xdr:colOff>
          <xdr:row>24</xdr:row>
          <xdr:rowOff>30480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26</xdr:row>
          <xdr:rowOff>15240</xdr:rowOff>
        </xdr:from>
        <xdr:to>
          <xdr:col>15</xdr:col>
          <xdr:colOff>1958340</xdr:colOff>
          <xdr:row>30</xdr:row>
          <xdr:rowOff>30480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32</xdr:row>
          <xdr:rowOff>15240</xdr:rowOff>
        </xdr:from>
        <xdr:to>
          <xdr:col>15</xdr:col>
          <xdr:colOff>2232660</xdr:colOff>
          <xdr:row>34</xdr:row>
          <xdr:rowOff>160020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37</xdr:row>
          <xdr:rowOff>60960</xdr:rowOff>
        </xdr:from>
        <xdr:to>
          <xdr:col>15</xdr:col>
          <xdr:colOff>2080260</xdr:colOff>
          <xdr:row>39</xdr:row>
          <xdr:rowOff>160020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15</xdr:col>
      <xdr:colOff>2163911</xdr:colOff>
      <xdr:row>36</xdr:row>
      <xdr:rowOff>113669</xdr:rowOff>
    </xdr:from>
    <xdr:to>
      <xdr:col>17</xdr:col>
      <xdr:colOff>25260</xdr:colOff>
      <xdr:row>38</xdr:row>
      <xdr:rowOff>84199</xdr:rowOff>
    </xdr:to>
    <xdr:cxnSp macro="">
      <xdr:nvCxnSpPr>
        <xdr:cNvPr id="3" name="Straight Arrow Connector 2"/>
        <xdr:cNvCxnSpPr/>
      </xdr:nvCxnSpPr>
      <xdr:spPr>
        <a:xfrm flipV="1">
          <a:off x="12612994" y="6655923"/>
          <a:ext cx="660962" cy="3325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121920</xdr:colOff>
          <xdr:row>42</xdr:row>
          <xdr:rowOff>38100</xdr:rowOff>
        </xdr:from>
        <xdr:to>
          <xdr:col>15</xdr:col>
          <xdr:colOff>1257300</xdr:colOff>
          <xdr:row>44</xdr:row>
          <xdr:rowOff>22860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47</xdr:row>
          <xdr:rowOff>22860</xdr:rowOff>
        </xdr:from>
        <xdr:to>
          <xdr:col>16</xdr:col>
          <xdr:colOff>167640</xdr:colOff>
          <xdr:row>48</xdr:row>
          <xdr:rowOff>38100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83820</xdr:colOff>
          <xdr:row>21</xdr:row>
          <xdr:rowOff>167640</xdr:rowOff>
        </xdr:from>
        <xdr:to>
          <xdr:col>11</xdr:col>
          <xdr:colOff>449580</xdr:colOff>
          <xdr:row>23</xdr:row>
          <xdr:rowOff>167640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30480</xdr:colOff>
          <xdr:row>0</xdr:row>
          <xdr:rowOff>0</xdr:rowOff>
        </xdr:from>
        <xdr:to>
          <xdr:col>36</xdr:col>
          <xdr:colOff>243840</xdr:colOff>
          <xdr:row>1</xdr:row>
          <xdr:rowOff>160020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0</xdr:row>
          <xdr:rowOff>60960</xdr:rowOff>
        </xdr:from>
        <xdr:to>
          <xdr:col>45</xdr:col>
          <xdr:colOff>312420</xdr:colOff>
          <xdr:row>1</xdr:row>
          <xdr:rowOff>144780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45720</xdr:colOff>
          <xdr:row>0</xdr:row>
          <xdr:rowOff>38100</xdr:rowOff>
        </xdr:from>
        <xdr:to>
          <xdr:col>49</xdr:col>
          <xdr:colOff>594360</xdr:colOff>
          <xdr:row>2</xdr:row>
          <xdr:rowOff>7620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22</xdr:col>
      <xdr:colOff>336468</xdr:colOff>
      <xdr:row>3</xdr:row>
      <xdr:rowOff>26133</xdr:rowOff>
    </xdr:from>
    <xdr:to>
      <xdr:col>30</xdr:col>
      <xdr:colOff>14735</xdr:colOff>
      <xdr:row>18</xdr:row>
      <xdr:rowOff>21573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309929</xdr:colOff>
      <xdr:row>18</xdr:row>
      <xdr:rowOff>107706</xdr:rowOff>
    </xdr:from>
    <xdr:to>
      <xdr:col>30</xdr:col>
      <xdr:colOff>5129</xdr:colOff>
      <xdr:row>33</xdr:row>
      <xdr:rowOff>136281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514350</xdr:colOff>
      <xdr:row>21</xdr:row>
      <xdr:rowOff>19050</xdr:rowOff>
    </xdr:from>
    <xdr:to>
      <xdr:col>2</xdr:col>
      <xdr:colOff>590550</xdr:colOff>
      <xdr:row>30</xdr:row>
      <xdr:rowOff>87630</xdr:rowOff>
    </xdr:to>
    <xdr:pic>
      <xdr:nvPicPr>
        <xdr:cNvPr id="49" name="Picture 48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848100"/>
          <a:ext cx="3076575" cy="1697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485774</xdr:colOff>
      <xdr:row>33</xdr:row>
      <xdr:rowOff>161373</xdr:rowOff>
    </xdr:from>
    <xdr:to>
      <xdr:col>2</xdr:col>
      <xdr:colOff>584628</xdr:colOff>
      <xdr:row>38</xdr:row>
      <xdr:rowOff>154825</xdr:rowOff>
    </xdr:to>
    <xdr:pic>
      <xdr:nvPicPr>
        <xdr:cNvPr id="54" name="Picture 5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6162123"/>
          <a:ext cx="3099229" cy="898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6.emf"/><Relationship Id="rId18" Type="http://schemas.openxmlformats.org/officeDocument/2006/relationships/oleObject" Target="../embeddings/oleObject7.bin"/><Relationship Id="rId26" Type="http://schemas.openxmlformats.org/officeDocument/2006/relationships/oleObject" Target="../embeddings/oleObject11.bin"/><Relationship Id="rId39" Type="http://schemas.openxmlformats.org/officeDocument/2006/relationships/image" Target="../media/image19.emf"/><Relationship Id="rId21" Type="http://schemas.openxmlformats.org/officeDocument/2006/relationships/image" Target="../media/image10.emf"/><Relationship Id="rId34" Type="http://schemas.openxmlformats.org/officeDocument/2006/relationships/oleObject" Target="../embeddings/oleObject15.bin"/><Relationship Id="rId42" Type="http://schemas.openxmlformats.org/officeDocument/2006/relationships/oleObject" Target="../embeddings/oleObject19.bin"/><Relationship Id="rId47" Type="http://schemas.openxmlformats.org/officeDocument/2006/relationships/image" Target="../media/image23.emf"/><Relationship Id="rId50" Type="http://schemas.openxmlformats.org/officeDocument/2006/relationships/oleObject" Target="../embeddings/oleObject23.bin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68" Type="http://schemas.openxmlformats.org/officeDocument/2006/relationships/oleObject" Target="../embeddings/oleObject32.bin"/><Relationship Id="rId76" Type="http://schemas.openxmlformats.org/officeDocument/2006/relationships/oleObject" Target="../embeddings/oleObject36.bin"/><Relationship Id="rId7" Type="http://schemas.openxmlformats.org/officeDocument/2006/relationships/image" Target="../media/image3.emf"/><Relationship Id="rId71" Type="http://schemas.openxmlformats.org/officeDocument/2006/relationships/image" Target="../media/image35.emf"/><Relationship Id="rId2" Type="http://schemas.openxmlformats.org/officeDocument/2006/relationships/hyperlink" Target="http://evantannerwashdc.wix.com/learningmodulesmacro" TargetMode="External"/><Relationship Id="rId16" Type="http://schemas.openxmlformats.org/officeDocument/2006/relationships/oleObject" Target="../embeddings/oleObject6.bin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oleObject" Target="../embeddings/oleObject10.bin"/><Relationship Id="rId32" Type="http://schemas.openxmlformats.org/officeDocument/2006/relationships/oleObject" Target="../embeddings/oleObject14.bin"/><Relationship Id="rId37" Type="http://schemas.openxmlformats.org/officeDocument/2006/relationships/image" Target="../media/image18.emf"/><Relationship Id="rId40" Type="http://schemas.openxmlformats.org/officeDocument/2006/relationships/oleObject" Target="../embeddings/oleObject18.bin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oleObject" Target="../embeddings/oleObject27.bin"/><Relationship Id="rId66" Type="http://schemas.openxmlformats.org/officeDocument/2006/relationships/oleObject" Target="../embeddings/oleObject31.bin"/><Relationship Id="rId74" Type="http://schemas.openxmlformats.org/officeDocument/2006/relationships/oleObject" Target="../embeddings/oleObject35.bin"/><Relationship Id="rId79" Type="http://schemas.openxmlformats.org/officeDocument/2006/relationships/image" Target="../media/image39.emf"/><Relationship Id="rId5" Type="http://schemas.openxmlformats.org/officeDocument/2006/relationships/vmlDrawing" Target="../drawings/vmlDrawing1.vml"/><Relationship Id="rId61" Type="http://schemas.openxmlformats.org/officeDocument/2006/relationships/image" Target="../media/image30.emf"/><Relationship Id="rId82" Type="http://schemas.openxmlformats.org/officeDocument/2006/relationships/oleObject" Target="../embeddings/oleObject40.bin"/><Relationship Id="rId10" Type="http://schemas.openxmlformats.org/officeDocument/2006/relationships/oleObject" Target="../embeddings/oleObject3.bin"/><Relationship Id="rId19" Type="http://schemas.openxmlformats.org/officeDocument/2006/relationships/image" Target="../media/image9.emf"/><Relationship Id="rId31" Type="http://schemas.openxmlformats.org/officeDocument/2006/relationships/image" Target="../media/image15.emf"/><Relationship Id="rId44" Type="http://schemas.openxmlformats.org/officeDocument/2006/relationships/oleObject" Target="../embeddings/oleObject20.bin"/><Relationship Id="rId52" Type="http://schemas.openxmlformats.org/officeDocument/2006/relationships/oleObject" Target="../embeddings/oleObject24.bin"/><Relationship Id="rId60" Type="http://schemas.openxmlformats.org/officeDocument/2006/relationships/oleObject" Target="../embeddings/oleObject28.bin"/><Relationship Id="rId65" Type="http://schemas.openxmlformats.org/officeDocument/2006/relationships/image" Target="../media/image32.emf"/><Relationship Id="rId73" Type="http://schemas.openxmlformats.org/officeDocument/2006/relationships/image" Target="../media/image36.emf"/><Relationship Id="rId78" Type="http://schemas.openxmlformats.org/officeDocument/2006/relationships/oleObject" Target="../embeddings/oleObject37.bin"/><Relationship Id="rId81" Type="http://schemas.openxmlformats.org/officeDocument/2006/relationships/oleObject" Target="../embeddings/oleObject39.bin"/><Relationship Id="rId4" Type="http://schemas.openxmlformats.org/officeDocument/2006/relationships/drawing" Target="../drawings/drawing2.xml"/><Relationship Id="rId9" Type="http://schemas.openxmlformats.org/officeDocument/2006/relationships/image" Target="../media/image4.emf"/><Relationship Id="rId14" Type="http://schemas.openxmlformats.org/officeDocument/2006/relationships/oleObject" Target="../embeddings/oleObject5.bin"/><Relationship Id="rId22" Type="http://schemas.openxmlformats.org/officeDocument/2006/relationships/oleObject" Target="../embeddings/oleObject9.bin"/><Relationship Id="rId27" Type="http://schemas.openxmlformats.org/officeDocument/2006/relationships/image" Target="../media/image13.emf"/><Relationship Id="rId30" Type="http://schemas.openxmlformats.org/officeDocument/2006/relationships/oleObject" Target="../embeddings/oleObject13.bin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oleObject" Target="../embeddings/oleObject22.bin"/><Relationship Id="rId56" Type="http://schemas.openxmlformats.org/officeDocument/2006/relationships/oleObject" Target="../embeddings/oleObject26.bin"/><Relationship Id="rId64" Type="http://schemas.openxmlformats.org/officeDocument/2006/relationships/oleObject" Target="../embeddings/oleObject30.bin"/><Relationship Id="rId69" Type="http://schemas.openxmlformats.org/officeDocument/2006/relationships/image" Target="../media/image34.emf"/><Relationship Id="rId77" Type="http://schemas.openxmlformats.org/officeDocument/2006/relationships/image" Target="../media/image38.emf"/><Relationship Id="rId8" Type="http://schemas.openxmlformats.org/officeDocument/2006/relationships/oleObject" Target="../embeddings/oleObject2.bin"/><Relationship Id="rId51" Type="http://schemas.openxmlformats.org/officeDocument/2006/relationships/image" Target="../media/image25.emf"/><Relationship Id="rId72" Type="http://schemas.openxmlformats.org/officeDocument/2006/relationships/oleObject" Target="../embeddings/oleObject34.bin"/><Relationship Id="rId80" Type="http://schemas.openxmlformats.org/officeDocument/2006/relationships/oleObject" Target="../embeddings/oleObject38.bin"/><Relationship Id="rId3" Type="http://schemas.openxmlformats.org/officeDocument/2006/relationships/printerSettings" Target="../printerSettings/printerSettings1.bin"/><Relationship Id="rId12" Type="http://schemas.openxmlformats.org/officeDocument/2006/relationships/oleObject" Target="../embeddings/oleObject4.bin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oleObject" Target="../embeddings/oleObject17.bin"/><Relationship Id="rId46" Type="http://schemas.openxmlformats.org/officeDocument/2006/relationships/oleObject" Target="../embeddings/oleObject21.bin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oleObject" Target="../embeddings/oleObject8.bin"/><Relationship Id="rId41" Type="http://schemas.openxmlformats.org/officeDocument/2006/relationships/image" Target="../media/image20.emf"/><Relationship Id="rId54" Type="http://schemas.openxmlformats.org/officeDocument/2006/relationships/oleObject" Target="../embeddings/oleObject25.bin"/><Relationship Id="rId62" Type="http://schemas.openxmlformats.org/officeDocument/2006/relationships/oleObject" Target="../embeddings/oleObject29.bin"/><Relationship Id="rId70" Type="http://schemas.openxmlformats.org/officeDocument/2006/relationships/oleObject" Target="../embeddings/oleObject33.bin"/><Relationship Id="rId75" Type="http://schemas.openxmlformats.org/officeDocument/2006/relationships/image" Target="../media/image37.emf"/><Relationship Id="rId1" Type="http://schemas.openxmlformats.org/officeDocument/2006/relationships/hyperlink" Target="http://testmodel2014.yolasite.com/" TargetMode="External"/><Relationship Id="rId6" Type="http://schemas.openxmlformats.org/officeDocument/2006/relationships/oleObject" Target="../embeddings/oleObject1.bin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oleObject" Target="../embeddings/oleObject12.bin"/><Relationship Id="rId36" Type="http://schemas.openxmlformats.org/officeDocument/2006/relationships/oleObject" Target="../embeddings/oleObject16.bin"/><Relationship Id="rId49" Type="http://schemas.openxmlformats.org/officeDocument/2006/relationships/image" Target="../media/image24.emf"/><Relationship Id="rId57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J32" sqref="J32"/>
    </sheetView>
  </sheetViews>
  <sheetFormatPr defaultRowHeight="14.4" x14ac:dyDescent="0.3"/>
  <sheetData/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A64"/>
  <sheetViews>
    <sheetView showGridLines="0" topLeftCell="Q1" zoomScale="70" zoomScaleNormal="70" workbookViewId="0">
      <selection activeCell="AF19" sqref="AF19"/>
    </sheetView>
  </sheetViews>
  <sheetFormatPr defaultRowHeight="14.4" x14ac:dyDescent="0.3"/>
  <cols>
    <col min="2" max="2" width="34.88671875" customWidth="1"/>
    <col min="14" max="14" width="8.88671875" customWidth="1"/>
    <col min="15" max="15" width="1.77734375" customWidth="1"/>
    <col min="16" max="16" width="34.109375" customWidth="1"/>
    <col min="17" max="17" width="6.6640625" customWidth="1"/>
    <col min="37" max="37" width="8.6640625" customWidth="1"/>
    <col min="53" max="53" width="8.44140625" customWidth="1"/>
  </cols>
  <sheetData>
    <row r="2" spans="2:53" x14ac:dyDescent="0.3">
      <c r="B2" t="s">
        <v>0</v>
      </c>
      <c r="E2" t="s">
        <v>36</v>
      </c>
      <c r="R2" t="s">
        <v>23</v>
      </c>
    </row>
    <row r="3" spans="2:53" x14ac:dyDescent="0.3">
      <c r="B3" t="s">
        <v>1</v>
      </c>
      <c r="C3">
        <v>0.15</v>
      </c>
      <c r="O3" t="s">
        <v>28</v>
      </c>
      <c r="R3" t="s">
        <v>24</v>
      </c>
      <c r="T3" t="s">
        <v>25</v>
      </c>
      <c r="V3" t="s">
        <v>26</v>
      </c>
      <c r="AF3" t="s">
        <v>55</v>
      </c>
      <c r="AH3" s="17" t="s">
        <v>54</v>
      </c>
      <c r="AI3" s="17"/>
      <c r="AJ3" s="17"/>
      <c r="AK3" s="17"/>
      <c r="AL3" s="17"/>
      <c r="AO3" s="18" t="s">
        <v>56</v>
      </c>
      <c r="AP3" s="18"/>
      <c r="AQ3" s="18"/>
      <c r="AR3" s="18"/>
      <c r="AS3" s="18"/>
      <c r="AW3" s="19" t="s">
        <v>57</v>
      </c>
      <c r="AX3" s="19"/>
      <c r="AY3" s="19"/>
      <c r="AZ3" s="19"/>
      <c r="BA3" s="19"/>
    </row>
    <row r="4" spans="2:53" x14ac:dyDescent="0.3">
      <c r="B4" t="s">
        <v>12</v>
      </c>
      <c r="C4">
        <v>0.02</v>
      </c>
      <c r="E4" t="s">
        <v>14</v>
      </c>
      <c r="P4" t="s">
        <v>27</v>
      </c>
      <c r="R4" s="5">
        <v>0</v>
      </c>
      <c r="T4" s="5">
        <v>0.01</v>
      </c>
      <c r="V4" s="5">
        <v>0.01</v>
      </c>
    </row>
    <row r="5" spans="2:53" x14ac:dyDescent="0.3">
      <c r="B5" t="s">
        <v>2</v>
      </c>
      <c r="C5">
        <v>0.15</v>
      </c>
      <c r="P5" t="s">
        <v>29</v>
      </c>
      <c r="R5" s="5">
        <v>0</v>
      </c>
      <c r="T5" s="5">
        <v>0</v>
      </c>
      <c r="V5" s="5">
        <v>0</v>
      </c>
      <c r="AH5" t="s">
        <v>24</v>
      </c>
      <c r="AJ5" t="s">
        <v>25</v>
      </c>
      <c r="AL5" t="s">
        <v>26</v>
      </c>
      <c r="AO5" t="s">
        <v>24</v>
      </c>
      <c r="AQ5" t="s">
        <v>25</v>
      </c>
      <c r="AS5" t="s">
        <v>26</v>
      </c>
      <c r="AW5" t="s">
        <v>24</v>
      </c>
      <c r="AY5" t="s">
        <v>25</v>
      </c>
      <c r="BA5" t="s">
        <v>26</v>
      </c>
    </row>
    <row r="6" spans="2:53" x14ac:dyDescent="0.3">
      <c r="B6" t="s">
        <v>3</v>
      </c>
      <c r="C6">
        <v>145</v>
      </c>
    </row>
    <row r="7" spans="2:53" x14ac:dyDescent="0.3">
      <c r="B7" t="s">
        <v>4</v>
      </c>
      <c r="C7">
        <v>0.05</v>
      </c>
      <c r="O7" t="s">
        <v>32</v>
      </c>
      <c r="R7" t="s">
        <v>30</v>
      </c>
      <c r="AF7" s="15">
        <f t="shared" ref="AF7:AF16" si="0">AF8+AF$30</f>
        <v>4.9999999999999996E-2</v>
      </c>
      <c r="AH7" s="14">
        <f t="shared" ref="AH7:AH27" si="1">$C$20+((-($L$8-1)*$AF7)-R$4+$I$8*R$5)/$H$14</f>
        <v>-4.2083333333333334E-2</v>
      </c>
      <c r="AJ7" s="14">
        <f t="shared" ref="AJ7:AJ27" si="2">$C$20+((-($L$8-1)*$AF7)-T$4+$I$8*T$5)/$H$14</f>
        <v>-2.541666666666666E-2</v>
      </c>
      <c r="AL7" s="14">
        <f t="shared" ref="AL7:AL27" si="3">$C$20+((-($L$8-1)*$AF7)-V$4+$I$8*V$5)/$H$14</f>
        <v>-2.541666666666666E-2</v>
      </c>
      <c r="AO7" s="15">
        <f t="shared" ref="AO7:AO27" si="4">$C$20+$F$44*R$9+$I$44*$AF7-$K$44*R$8+R$12</f>
        <v>8.0714285714285711E-2</v>
      </c>
      <c r="AQ7" s="15">
        <f t="shared" ref="AQ7:AQ27" si="5">$C$20+$F$44*T$9+$I$44*$AF7-$K$44*T$8+T$12</f>
        <v>8.0714285714285711E-2</v>
      </c>
      <c r="AS7" s="15">
        <f t="shared" ref="AS7:AS27" si="6">$C$20+$F$44*V$9+$I$44*$AF7-$K$44*V$8+V$12</f>
        <v>7.0714285714285716E-2</v>
      </c>
      <c r="AW7" s="15">
        <f t="shared" ref="AW7:AW27" si="7">$C$19+R$9+(1/$F$38)*($AF7-R$8)</f>
        <v>0.10142857142857142</v>
      </c>
      <c r="AY7" s="15">
        <f t="shared" ref="AY7:AY27" si="8">$C$19+T$9+(1/$F$38)*($AF7-T$8)</f>
        <v>0.10142857142857142</v>
      </c>
      <c r="BA7" s="15">
        <f t="shared" ref="BA7:BA27" si="9">$C$19+V$9+(1/$F$38)*($AF7-V$8)</f>
        <v>0.10142857142857142</v>
      </c>
    </row>
    <row r="8" spans="2:53" ht="16.2" x14ac:dyDescent="0.3">
      <c r="B8" t="s">
        <v>5</v>
      </c>
      <c r="C8">
        <v>0.3</v>
      </c>
      <c r="G8" s="2">
        <f>1-C14-C5</f>
        <v>0.66785714285714282</v>
      </c>
      <c r="I8" s="2">
        <v>0.3</v>
      </c>
      <c r="L8" s="2">
        <f>(1-C5)*I8</f>
        <v>0.255</v>
      </c>
      <c r="P8" t="s">
        <v>31</v>
      </c>
      <c r="R8" s="5">
        <v>0</v>
      </c>
      <c r="T8" s="5">
        <v>0</v>
      </c>
      <c r="V8" s="5">
        <v>0</v>
      </c>
      <c r="AF8" s="15">
        <f t="shared" si="0"/>
        <v>4.4999999999999998E-2</v>
      </c>
      <c r="AH8" s="14">
        <f t="shared" si="1"/>
        <v>-3.5875000000000004E-2</v>
      </c>
      <c r="AJ8" s="14">
        <f t="shared" si="2"/>
        <v>-1.9208333333333331E-2</v>
      </c>
      <c r="AL8" s="14">
        <f t="shared" si="3"/>
        <v>-1.9208333333333331E-2</v>
      </c>
      <c r="AO8" s="15">
        <f t="shared" si="4"/>
        <v>7.464285714285715E-2</v>
      </c>
      <c r="AQ8" s="15">
        <f t="shared" si="5"/>
        <v>7.464285714285715E-2</v>
      </c>
      <c r="AS8" s="15">
        <f t="shared" si="6"/>
        <v>6.4642857142857155E-2</v>
      </c>
      <c r="AW8" s="15">
        <f t="shared" si="7"/>
        <v>9.4285714285714278E-2</v>
      </c>
      <c r="AY8" s="15">
        <f t="shared" si="8"/>
        <v>9.4285714285714278E-2</v>
      </c>
      <c r="BA8" s="15">
        <f t="shared" si="9"/>
        <v>9.4285714285714278E-2</v>
      </c>
    </row>
    <row r="9" spans="2:53" x14ac:dyDescent="0.3">
      <c r="B9" t="s">
        <v>6</v>
      </c>
      <c r="C9" s="8">
        <f>((($C$4+$C$7)/((1-$C$5)*$C$8*$C$3))^(1/($C$8-1)))*C6</f>
        <v>61.152711138740962</v>
      </c>
      <c r="P9" t="s">
        <v>33</v>
      </c>
      <c r="R9" s="5">
        <v>0</v>
      </c>
      <c r="T9" s="5">
        <v>0</v>
      </c>
      <c r="V9" s="5">
        <v>0</v>
      </c>
      <c r="AF9" s="15">
        <f t="shared" si="0"/>
        <v>0.04</v>
      </c>
      <c r="AH9" s="14">
        <f t="shared" si="1"/>
        <v>-2.9666666666666671E-2</v>
      </c>
      <c r="AJ9" s="14">
        <f t="shared" si="2"/>
        <v>-1.3000000000000001E-2</v>
      </c>
      <c r="AL9" s="14">
        <f t="shared" si="3"/>
        <v>-1.3000000000000001E-2</v>
      </c>
      <c r="AO9" s="15">
        <f t="shared" si="4"/>
        <v>6.8571428571428575E-2</v>
      </c>
      <c r="AQ9" s="15">
        <f t="shared" si="5"/>
        <v>6.8571428571428575E-2</v>
      </c>
      <c r="AS9" s="15">
        <f t="shared" si="6"/>
        <v>5.8571428571428573E-2</v>
      </c>
      <c r="AW9" s="15">
        <f t="shared" si="7"/>
        <v>8.7142857142857147E-2</v>
      </c>
      <c r="AY9" s="15">
        <f t="shared" si="8"/>
        <v>8.7142857142857147E-2</v>
      </c>
      <c r="BA9" s="15">
        <f t="shared" si="9"/>
        <v>8.7142857142857147E-2</v>
      </c>
    </row>
    <row r="10" spans="2:53" x14ac:dyDescent="0.3">
      <c r="B10" t="s">
        <v>7</v>
      </c>
      <c r="C10" s="8">
        <f>C3*C9^C8*C6^(1-C8)</f>
        <v>16.787018743968105</v>
      </c>
      <c r="E10" t="s">
        <v>15</v>
      </c>
      <c r="AF10" s="15">
        <f t="shared" si="0"/>
        <v>3.5000000000000003E-2</v>
      </c>
      <c r="AH10" s="14">
        <f t="shared" si="1"/>
        <v>-2.3458333333333335E-2</v>
      </c>
      <c r="AJ10" s="14">
        <f t="shared" si="2"/>
        <v>-6.7916666666666646E-3</v>
      </c>
      <c r="AL10" s="14">
        <f t="shared" si="3"/>
        <v>-6.7916666666666646E-3</v>
      </c>
      <c r="AO10" s="15">
        <f t="shared" si="4"/>
        <v>6.2500000000000014E-2</v>
      </c>
      <c r="AQ10" s="15">
        <f t="shared" si="5"/>
        <v>6.2500000000000014E-2</v>
      </c>
      <c r="AS10" s="15">
        <f t="shared" si="6"/>
        <v>5.2500000000000012E-2</v>
      </c>
      <c r="AW10" s="15">
        <f t="shared" si="7"/>
        <v>0.08</v>
      </c>
      <c r="AY10" s="15">
        <f t="shared" si="8"/>
        <v>0.08</v>
      </c>
      <c r="BA10" s="15">
        <f t="shared" si="9"/>
        <v>0.08</v>
      </c>
    </row>
    <row r="11" spans="2:53" x14ac:dyDescent="0.3">
      <c r="B11" t="s">
        <v>8</v>
      </c>
      <c r="C11" s="8">
        <f>C9*C7</f>
        <v>3.0576355569370484</v>
      </c>
      <c r="O11" t="s">
        <v>32</v>
      </c>
      <c r="R11" t="s">
        <v>34</v>
      </c>
      <c r="AF11" s="15">
        <f t="shared" si="0"/>
        <v>3.0000000000000002E-2</v>
      </c>
      <c r="AH11" s="14">
        <f t="shared" si="1"/>
        <v>-1.7250000000000005E-2</v>
      </c>
      <c r="AJ11" s="14">
        <f t="shared" si="2"/>
        <v>-5.8333333333333501E-4</v>
      </c>
      <c r="AL11" s="14">
        <f t="shared" si="3"/>
        <v>-5.8333333333333501E-4</v>
      </c>
      <c r="AO11" s="15">
        <f t="shared" si="4"/>
        <v>5.6428571428571439E-2</v>
      </c>
      <c r="AQ11" s="15">
        <f t="shared" si="5"/>
        <v>5.6428571428571439E-2</v>
      </c>
      <c r="AS11" s="15">
        <f t="shared" si="6"/>
        <v>4.6428571428571437E-2</v>
      </c>
      <c r="AW11" s="15">
        <f t="shared" si="7"/>
        <v>7.285714285714287E-2</v>
      </c>
      <c r="AY11" s="15">
        <f t="shared" si="8"/>
        <v>7.285714285714287E-2</v>
      </c>
      <c r="BA11" s="15">
        <f t="shared" si="9"/>
        <v>7.285714285714287E-2</v>
      </c>
    </row>
    <row r="12" spans="2:53" x14ac:dyDescent="0.3">
      <c r="B12" t="s">
        <v>9</v>
      </c>
      <c r="P12" t="s">
        <v>35</v>
      </c>
      <c r="R12" s="5">
        <v>0</v>
      </c>
      <c r="T12" s="5">
        <v>0</v>
      </c>
      <c r="V12" s="5">
        <v>-0.01</v>
      </c>
      <c r="AF12" s="15">
        <f t="shared" si="0"/>
        <v>2.5000000000000001E-2</v>
      </c>
      <c r="AH12" s="14">
        <f t="shared" si="1"/>
        <v>-1.1041666666666665E-2</v>
      </c>
      <c r="AJ12" s="14">
        <f t="shared" si="2"/>
        <v>5.6250000000000015E-3</v>
      </c>
      <c r="AL12" s="14">
        <f t="shared" si="3"/>
        <v>5.6250000000000015E-3</v>
      </c>
      <c r="AO12" s="15">
        <f t="shared" si="4"/>
        <v>5.0357142857142864E-2</v>
      </c>
      <c r="AQ12" s="15">
        <f t="shared" si="5"/>
        <v>5.0357142857142864E-2</v>
      </c>
      <c r="AS12" s="15">
        <f t="shared" si="6"/>
        <v>4.0357142857142862E-2</v>
      </c>
      <c r="AW12" s="15">
        <f t="shared" si="7"/>
        <v>6.5714285714285725E-2</v>
      </c>
      <c r="AY12" s="15">
        <f t="shared" si="8"/>
        <v>6.5714285714285725E-2</v>
      </c>
      <c r="BA12" s="15">
        <f t="shared" si="9"/>
        <v>6.5714285714285725E-2</v>
      </c>
    </row>
    <row r="13" spans="2:53" x14ac:dyDescent="0.3">
      <c r="B13" t="s">
        <v>10</v>
      </c>
      <c r="C13" s="8">
        <f>C9/C10</f>
        <v>3.6428571428571432</v>
      </c>
      <c r="AF13" s="15">
        <f t="shared" si="0"/>
        <v>0.02</v>
      </c>
      <c r="AH13" s="14">
        <f t="shared" si="1"/>
        <v>-4.8333333333333353E-3</v>
      </c>
      <c r="AJ13" s="14">
        <f t="shared" si="2"/>
        <v>1.1833333333333333E-2</v>
      </c>
      <c r="AL13" s="14">
        <f t="shared" si="3"/>
        <v>1.1833333333333333E-2</v>
      </c>
      <c r="AO13" s="15">
        <f t="shared" si="4"/>
        <v>4.4285714285714289E-2</v>
      </c>
      <c r="AQ13" s="15">
        <f t="shared" si="5"/>
        <v>4.4285714285714289E-2</v>
      </c>
      <c r="AS13" s="15">
        <f t="shared" si="6"/>
        <v>3.4285714285714287E-2</v>
      </c>
      <c r="AW13" s="15">
        <f t="shared" si="7"/>
        <v>5.8571428571428573E-2</v>
      </c>
      <c r="AY13" s="15">
        <f t="shared" si="8"/>
        <v>5.8571428571428573E-2</v>
      </c>
      <c r="BA13" s="15">
        <f t="shared" si="9"/>
        <v>5.8571428571428573E-2</v>
      </c>
    </row>
    <row r="14" spans="2:53" x14ac:dyDescent="0.3">
      <c r="B14" t="s">
        <v>45</v>
      </c>
      <c r="C14" s="8">
        <f>C13*C7</f>
        <v>0.18214285714285716</v>
      </c>
      <c r="F14" s="2">
        <f>C14</f>
        <v>0.18214285714285716</v>
      </c>
      <c r="H14" s="3">
        <v>-0.6</v>
      </c>
      <c r="O14" t="s">
        <v>39</v>
      </c>
      <c r="AF14" s="15">
        <f t="shared" si="0"/>
        <v>1.4999999999999999E-2</v>
      </c>
      <c r="AH14" s="14">
        <f t="shared" si="1"/>
        <v>1.3750000000000012E-3</v>
      </c>
      <c r="AJ14" s="14">
        <f t="shared" si="2"/>
        <v>1.8041666666666668E-2</v>
      </c>
      <c r="AL14" s="14">
        <f t="shared" si="3"/>
        <v>1.8041666666666668E-2</v>
      </c>
      <c r="AO14" s="15">
        <f t="shared" si="4"/>
        <v>3.8214285714285715E-2</v>
      </c>
      <c r="AQ14" s="15">
        <f t="shared" si="5"/>
        <v>3.8214285714285715E-2</v>
      </c>
      <c r="AS14" s="15">
        <f t="shared" si="6"/>
        <v>2.8214285714285713E-2</v>
      </c>
      <c r="AW14" s="15">
        <f t="shared" si="7"/>
        <v>5.1428571428571428E-2</v>
      </c>
      <c r="AY14" s="15">
        <f t="shared" si="8"/>
        <v>5.1428571428571428E-2</v>
      </c>
      <c r="BA14" s="15">
        <f t="shared" si="9"/>
        <v>5.1428571428571428E-2</v>
      </c>
    </row>
    <row r="15" spans="2:53" x14ac:dyDescent="0.3">
      <c r="AF15" s="15">
        <f t="shared" si="0"/>
        <v>0.01</v>
      </c>
      <c r="AH15" s="14">
        <f t="shared" si="1"/>
        <v>7.5833333333333326E-3</v>
      </c>
      <c r="AJ15" s="14">
        <f t="shared" si="2"/>
        <v>2.4250000000000001E-2</v>
      </c>
      <c r="AL15" s="14">
        <f t="shared" si="3"/>
        <v>2.4250000000000001E-2</v>
      </c>
      <c r="AO15" s="15">
        <f t="shared" si="4"/>
        <v>3.2142857142857147E-2</v>
      </c>
      <c r="AQ15" s="15">
        <f t="shared" si="5"/>
        <v>3.2142857142857147E-2</v>
      </c>
      <c r="AS15" s="15">
        <f t="shared" si="6"/>
        <v>2.2142857142857145E-2</v>
      </c>
      <c r="AW15" s="15">
        <f t="shared" si="7"/>
        <v>4.4285714285714289E-2</v>
      </c>
      <c r="AY15" s="15">
        <f t="shared" si="8"/>
        <v>4.4285714285714289E-2</v>
      </c>
      <c r="BA15" s="15">
        <f t="shared" si="9"/>
        <v>4.4285714285714289E-2</v>
      </c>
    </row>
    <row r="16" spans="2:53" x14ac:dyDescent="0.3">
      <c r="B16" t="s">
        <v>11</v>
      </c>
      <c r="C16" s="7">
        <f>C3*C8*(C9/C6)^(C8-1)</f>
        <v>8.2352941176470587E-2</v>
      </c>
      <c r="E16" t="s">
        <v>16</v>
      </c>
      <c r="O16" t="s">
        <v>40</v>
      </c>
      <c r="AF16" s="15">
        <f t="shared" si="0"/>
        <v>5.0000000000000001E-3</v>
      </c>
      <c r="AH16" s="14">
        <f t="shared" si="1"/>
        <v>1.3791666666666667E-2</v>
      </c>
      <c r="AJ16" s="14">
        <f t="shared" si="2"/>
        <v>3.0458333333333334E-2</v>
      </c>
      <c r="AL16" s="14">
        <f t="shared" si="3"/>
        <v>3.0458333333333334E-2</v>
      </c>
      <c r="AO16" s="15">
        <f t="shared" si="4"/>
        <v>2.6071428571428572E-2</v>
      </c>
      <c r="AQ16" s="15">
        <f t="shared" si="5"/>
        <v>2.6071428571428572E-2</v>
      </c>
      <c r="AS16" s="15">
        <f t="shared" si="6"/>
        <v>1.607142857142857E-2</v>
      </c>
      <c r="AW16" s="15">
        <f t="shared" si="7"/>
        <v>3.7142857142857144E-2</v>
      </c>
      <c r="AY16" s="15">
        <f t="shared" si="8"/>
        <v>3.7142857142857144E-2</v>
      </c>
      <c r="BA16" s="15">
        <f t="shared" si="9"/>
        <v>3.7142857142857144E-2</v>
      </c>
    </row>
    <row r="17" spans="2:53" x14ac:dyDescent="0.3">
      <c r="B17" t="s">
        <v>13</v>
      </c>
      <c r="C17" s="7">
        <f>(1-C5)*C16-C7</f>
        <v>1.999999999999999E-2</v>
      </c>
      <c r="AF17" s="16">
        <v>0</v>
      </c>
      <c r="AH17" s="16">
        <f t="shared" si="1"/>
        <v>0.02</v>
      </c>
      <c r="AI17" s="16"/>
      <c r="AJ17" s="16">
        <f t="shared" si="2"/>
        <v>3.6666666666666667E-2</v>
      </c>
      <c r="AK17" s="16"/>
      <c r="AL17" s="16">
        <f t="shared" si="3"/>
        <v>3.6666666666666667E-2</v>
      </c>
      <c r="AO17" s="16">
        <f t="shared" si="4"/>
        <v>0.02</v>
      </c>
      <c r="AQ17" s="16">
        <f t="shared" si="5"/>
        <v>0.02</v>
      </c>
      <c r="AS17" s="16">
        <f t="shared" si="6"/>
        <v>0.01</v>
      </c>
      <c r="AW17" s="15">
        <f t="shared" si="7"/>
        <v>0.03</v>
      </c>
      <c r="AY17" s="15">
        <f t="shared" si="8"/>
        <v>0.03</v>
      </c>
      <c r="BA17" s="15">
        <f t="shared" si="9"/>
        <v>0.03</v>
      </c>
    </row>
    <row r="18" spans="2:53" x14ac:dyDescent="0.3">
      <c r="R18" s="9">
        <f>($F$44*R9)/$I$53</f>
        <v>0</v>
      </c>
      <c r="T18" s="9">
        <f>($F$44*T9)/$I$53</f>
        <v>0</v>
      </c>
      <c r="V18" s="9">
        <f>($F$44*V9)/$I$53</f>
        <v>0</v>
      </c>
      <c r="AF18" s="15">
        <f t="shared" ref="AF18:AF25" si="10">AF17-AF$30</f>
        <v>-5.0000000000000001E-3</v>
      </c>
      <c r="AH18" s="14">
        <f t="shared" si="1"/>
        <v>2.6208333333333333E-2</v>
      </c>
      <c r="AJ18" s="14">
        <f t="shared" si="2"/>
        <v>4.2875000000000003E-2</v>
      </c>
      <c r="AL18" s="14">
        <f t="shared" si="3"/>
        <v>4.2875000000000003E-2</v>
      </c>
      <c r="AO18" s="15">
        <f t="shared" si="4"/>
        <v>1.3928571428571429E-2</v>
      </c>
      <c r="AQ18" s="15">
        <f t="shared" si="5"/>
        <v>1.3928571428571429E-2</v>
      </c>
      <c r="AS18" s="15">
        <f t="shared" si="6"/>
        <v>3.9285714285714288E-3</v>
      </c>
      <c r="AW18" s="16">
        <f t="shared" si="7"/>
        <v>2.2857142857142854E-2</v>
      </c>
      <c r="AY18" s="16">
        <f t="shared" si="8"/>
        <v>2.2857142857142854E-2</v>
      </c>
      <c r="BA18" s="16">
        <f t="shared" si="9"/>
        <v>2.2857142857142854E-2</v>
      </c>
    </row>
    <row r="19" spans="2:53" x14ac:dyDescent="0.3">
      <c r="B19" t="s">
        <v>19</v>
      </c>
      <c r="C19" s="1">
        <v>0.03</v>
      </c>
      <c r="F19" s="2">
        <f>C5</f>
        <v>0.15</v>
      </c>
      <c r="AF19" s="15">
        <f t="shared" si="10"/>
        <v>-0.01</v>
      </c>
      <c r="AH19" s="14">
        <f t="shared" si="1"/>
        <v>3.241666666666667E-2</v>
      </c>
      <c r="AJ19" s="14">
        <f t="shared" si="2"/>
        <v>4.908333333333334E-2</v>
      </c>
      <c r="AL19" s="14">
        <f t="shared" si="3"/>
        <v>4.908333333333334E-2</v>
      </c>
      <c r="AO19" s="15">
        <f t="shared" si="4"/>
        <v>7.8571428571428559E-3</v>
      </c>
      <c r="AQ19" s="15">
        <f t="shared" si="5"/>
        <v>7.8571428571428559E-3</v>
      </c>
      <c r="AS19" s="15">
        <f t="shared" si="6"/>
        <v>-2.1428571428571443E-3</v>
      </c>
      <c r="AW19" s="15">
        <f t="shared" si="7"/>
        <v>1.5714285714285712E-2</v>
      </c>
      <c r="AY19" s="15">
        <f t="shared" si="8"/>
        <v>1.5714285714285712E-2</v>
      </c>
      <c r="BA19" s="15">
        <f t="shared" si="9"/>
        <v>1.5714285714285712E-2</v>
      </c>
    </row>
    <row r="20" spans="2:53" x14ac:dyDescent="0.3">
      <c r="B20" t="s">
        <v>20</v>
      </c>
      <c r="C20" s="6">
        <f>C4</f>
        <v>0.02</v>
      </c>
      <c r="AF20" s="15">
        <f t="shared" si="10"/>
        <v>-1.4999999999999999E-2</v>
      </c>
      <c r="AH20" s="14">
        <f t="shared" si="1"/>
        <v>3.8625E-2</v>
      </c>
      <c r="AJ20" s="14">
        <f t="shared" si="2"/>
        <v>5.529166666666667E-2</v>
      </c>
      <c r="AL20" s="14">
        <f t="shared" si="3"/>
        <v>5.529166666666667E-2</v>
      </c>
      <c r="AO20" s="15">
        <f t="shared" si="4"/>
        <v>1.7857142857142863E-3</v>
      </c>
      <c r="AQ20" s="15">
        <f t="shared" si="5"/>
        <v>1.7857142857142863E-3</v>
      </c>
      <c r="AS20" s="15">
        <f t="shared" si="6"/>
        <v>-8.2142857142857139E-3</v>
      </c>
      <c r="AW20" s="15">
        <f t="shared" si="7"/>
        <v>8.5714285714285701E-3</v>
      </c>
      <c r="AY20" s="15">
        <f t="shared" si="8"/>
        <v>8.5714285714285701E-3</v>
      </c>
      <c r="BA20" s="15">
        <f t="shared" si="9"/>
        <v>8.5714285714285701E-3</v>
      </c>
    </row>
    <row r="21" spans="2:53" x14ac:dyDescent="0.3">
      <c r="E21" t="s">
        <v>17</v>
      </c>
      <c r="O21" t="s">
        <v>41</v>
      </c>
      <c r="AF21" s="15">
        <f t="shared" si="10"/>
        <v>-0.02</v>
      </c>
      <c r="AH21" s="14">
        <f t="shared" si="1"/>
        <v>4.4833333333333336E-2</v>
      </c>
      <c r="AJ21" s="14">
        <f t="shared" si="2"/>
        <v>6.1499999999999999E-2</v>
      </c>
      <c r="AL21" s="14">
        <f t="shared" si="3"/>
        <v>6.1499999999999999E-2</v>
      </c>
      <c r="AO21" s="15">
        <f t="shared" si="4"/>
        <v>-4.2857142857142885E-3</v>
      </c>
      <c r="AQ21" s="15">
        <f t="shared" si="5"/>
        <v>-4.2857142857142885E-3</v>
      </c>
      <c r="AS21" s="15">
        <f t="shared" si="6"/>
        <v>-1.4285714285714289E-2</v>
      </c>
      <c r="AW21" s="15">
        <f t="shared" si="7"/>
        <v>1.4285714285714249E-3</v>
      </c>
      <c r="AY21" s="15">
        <f t="shared" si="8"/>
        <v>1.4285714285714249E-3</v>
      </c>
      <c r="BA21" s="15">
        <f t="shared" si="9"/>
        <v>1.4285714285714249E-3</v>
      </c>
    </row>
    <row r="22" spans="2:53" x14ac:dyDescent="0.3">
      <c r="AF22" s="15">
        <f t="shared" si="10"/>
        <v>-2.5000000000000001E-2</v>
      </c>
      <c r="AH22" s="14">
        <f t="shared" si="1"/>
        <v>5.1041666666666666E-2</v>
      </c>
      <c r="AJ22" s="14">
        <f t="shared" si="2"/>
        <v>6.7708333333333329E-2</v>
      </c>
      <c r="AL22" s="14">
        <f t="shared" si="3"/>
        <v>6.7708333333333329E-2</v>
      </c>
      <c r="AO22" s="15">
        <f t="shared" si="4"/>
        <v>-1.035714285714286E-2</v>
      </c>
      <c r="AQ22" s="15">
        <f t="shared" si="5"/>
        <v>-1.035714285714286E-2</v>
      </c>
      <c r="AS22" s="15">
        <f t="shared" si="6"/>
        <v>-2.0357142857142858E-2</v>
      </c>
      <c r="AW22" s="15">
        <f t="shared" si="7"/>
        <v>-5.7142857142857204E-3</v>
      </c>
      <c r="AY22" s="15">
        <f t="shared" si="8"/>
        <v>-5.7142857142857204E-3</v>
      </c>
      <c r="BA22" s="15">
        <f t="shared" si="9"/>
        <v>-5.7142857142857204E-3</v>
      </c>
    </row>
    <row r="23" spans="2:53" x14ac:dyDescent="0.3">
      <c r="R23" s="9">
        <f>($K$44*R8)/$I$53</f>
        <v>0</v>
      </c>
      <c r="T23" s="9">
        <f>($K$44*T8)/$I$53</f>
        <v>0</v>
      </c>
      <c r="V23" s="9">
        <f>($K$44*V8)/$I$53</f>
        <v>0</v>
      </c>
      <c r="AF23" s="15">
        <f t="shared" si="10"/>
        <v>-3.0000000000000002E-2</v>
      </c>
      <c r="AH23" s="14">
        <f t="shared" si="1"/>
        <v>5.7250000000000009E-2</v>
      </c>
      <c r="AJ23" s="14">
        <f t="shared" si="2"/>
        <v>7.3916666666666672E-2</v>
      </c>
      <c r="AL23" s="14">
        <f t="shared" si="3"/>
        <v>7.3916666666666672E-2</v>
      </c>
      <c r="AO23" s="15">
        <f t="shared" si="4"/>
        <v>-1.6428571428571435E-2</v>
      </c>
      <c r="AQ23" s="15">
        <f t="shared" si="5"/>
        <v>-1.6428571428571435E-2</v>
      </c>
      <c r="AS23" s="15">
        <f t="shared" si="6"/>
        <v>-2.6428571428571433E-2</v>
      </c>
      <c r="AW23" s="15">
        <f t="shared" si="7"/>
        <v>-1.2857142857142866E-2</v>
      </c>
      <c r="AY23" s="15">
        <f t="shared" si="8"/>
        <v>-1.2857142857142866E-2</v>
      </c>
      <c r="BA23" s="15">
        <f t="shared" si="9"/>
        <v>-1.2857142857142866E-2</v>
      </c>
    </row>
    <row r="24" spans="2:53" x14ac:dyDescent="0.3">
      <c r="AF24" s="15">
        <f t="shared" si="10"/>
        <v>-3.5000000000000003E-2</v>
      </c>
      <c r="AH24" s="14">
        <f t="shared" si="1"/>
        <v>6.3458333333333339E-2</v>
      </c>
      <c r="AJ24" s="14">
        <f t="shared" si="2"/>
        <v>8.0125000000000002E-2</v>
      </c>
      <c r="AL24" s="14">
        <f t="shared" si="3"/>
        <v>8.0125000000000002E-2</v>
      </c>
      <c r="AO24" s="15">
        <f t="shared" si="4"/>
        <v>-2.250000000000001E-2</v>
      </c>
      <c r="AQ24" s="15">
        <f t="shared" si="5"/>
        <v>-2.250000000000001E-2</v>
      </c>
      <c r="AS24" s="15">
        <f t="shared" si="6"/>
        <v>-3.2500000000000008E-2</v>
      </c>
      <c r="AW24" s="15">
        <f t="shared" si="7"/>
        <v>-2.0000000000000004E-2</v>
      </c>
      <c r="AY24" s="15">
        <f t="shared" si="8"/>
        <v>-2.0000000000000004E-2</v>
      </c>
      <c r="BA24" s="15">
        <f t="shared" si="9"/>
        <v>-2.0000000000000004E-2</v>
      </c>
    </row>
    <row r="25" spans="2:53" x14ac:dyDescent="0.3">
      <c r="AF25" s="15">
        <f t="shared" si="10"/>
        <v>-0.04</v>
      </c>
      <c r="AH25" s="14">
        <f t="shared" si="1"/>
        <v>6.9666666666666668E-2</v>
      </c>
      <c r="AJ25" s="14">
        <f t="shared" si="2"/>
        <v>8.6333333333333345E-2</v>
      </c>
      <c r="AL25" s="14">
        <f t="shared" si="3"/>
        <v>8.6333333333333345E-2</v>
      </c>
      <c r="AO25" s="15">
        <f t="shared" si="4"/>
        <v>-2.8571428571428577E-2</v>
      </c>
      <c r="AQ25" s="15">
        <f t="shared" si="5"/>
        <v>-2.8571428571428577E-2</v>
      </c>
      <c r="AS25" s="15">
        <f t="shared" si="6"/>
        <v>-3.8571428571428576E-2</v>
      </c>
      <c r="AW25" s="15">
        <f t="shared" si="7"/>
        <v>-2.7142857142857149E-2</v>
      </c>
      <c r="AY25" s="15">
        <f t="shared" si="8"/>
        <v>-2.7142857142857149E-2</v>
      </c>
      <c r="BA25" s="15">
        <f t="shared" si="9"/>
        <v>-2.7142857142857149E-2</v>
      </c>
    </row>
    <row r="26" spans="2:53" x14ac:dyDescent="0.3">
      <c r="H26" s="4">
        <f>1-L8</f>
        <v>0.745</v>
      </c>
      <c r="O26" t="s">
        <v>42</v>
      </c>
      <c r="AF26" s="15">
        <f t="shared" ref="AF26:AF27" si="11">AF25-AF$30</f>
        <v>-4.4999999999999998E-2</v>
      </c>
      <c r="AH26" s="14">
        <f t="shared" si="1"/>
        <v>7.5874999999999998E-2</v>
      </c>
      <c r="AJ26" s="14">
        <f t="shared" si="2"/>
        <v>9.2541666666666675E-2</v>
      </c>
      <c r="AL26" s="14">
        <f t="shared" si="3"/>
        <v>9.2541666666666675E-2</v>
      </c>
      <c r="AO26" s="15">
        <f t="shared" si="4"/>
        <v>-3.4642857142857142E-2</v>
      </c>
      <c r="AQ26" s="15">
        <f t="shared" si="5"/>
        <v>-3.4642857142857142E-2</v>
      </c>
      <c r="AS26" s="15">
        <f t="shared" si="6"/>
        <v>-4.4642857142857144E-2</v>
      </c>
      <c r="AW26" s="15">
        <f t="shared" si="7"/>
        <v>-3.428571428571428E-2</v>
      </c>
      <c r="AY26" s="15">
        <f t="shared" si="8"/>
        <v>-3.428571428571428E-2</v>
      </c>
      <c r="BA26" s="15">
        <f t="shared" si="9"/>
        <v>-3.428571428571428E-2</v>
      </c>
    </row>
    <row r="27" spans="2:53" x14ac:dyDescent="0.3">
      <c r="AF27" s="15">
        <f t="shared" si="11"/>
        <v>-4.9999999999999996E-2</v>
      </c>
      <c r="AH27" s="14">
        <f t="shared" si="1"/>
        <v>8.2083333333333328E-2</v>
      </c>
      <c r="AJ27" s="14">
        <f t="shared" si="2"/>
        <v>9.8750000000000004E-2</v>
      </c>
      <c r="AL27" s="14">
        <f t="shared" si="3"/>
        <v>9.8750000000000004E-2</v>
      </c>
      <c r="AO27" s="15">
        <f t="shared" si="4"/>
        <v>-4.0714285714285717E-2</v>
      </c>
      <c r="AQ27" s="15">
        <f t="shared" si="5"/>
        <v>-4.0714285714285717E-2</v>
      </c>
      <c r="AS27" s="15">
        <f t="shared" si="6"/>
        <v>-5.0714285714285719E-2</v>
      </c>
      <c r="AW27" s="15">
        <f t="shared" si="7"/>
        <v>-4.1428571428571426E-2</v>
      </c>
      <c r="AY27" s="15">
        <f t="shared" si="8"/>
        <v>-4.1428571428571426E-2</v>
      </c>
      <c r="BA27" s="15">
        <f t="shared" si="9"/>
        <v>-4.1428571428571426E-2</v>
      </c>
    </row>
    <row r="28" spans="2:53" x14ac:dyDescent="0.3">
      <c r="E28" t="s">
        <v>18</v>
      </c>
      <c r="R28" s="9">
        <f>((R4-($I$8*R5))/$H$14)/$I$53</f>
        <v>0</v>
      </c>
      <c r="T28" s="9">
        <f>((T4-($I$8*T5))/$H$14)/$I$53</f>
        <v>6.7862336403296166E-3</v>
      </c>
      <c r="V28" s="9">
        <f>((V4-($I$8*V5))/$H$14)/$I$53</f>
        <v>6.7862336403296166E-3</v>
      </c>
    </row>
    <row r="30" spans="2:53" x14ac:dyDescent="0.3">
      <c r="AF30" s="14">
        <v>5.0000000000000001E-3</v>
      </c>
      <c r="AH30" t="s">
        <v>60</v>
      </c>
      <c r="AJ30" t="s">
        <v>61</v>
      </c>
      <c r="AX30" t="s">
        <v>60</v>
      </c>
      <c r="AZ30" t="s">
        <v>61</v>
      </c>
    </row>
    <row r="31" spans="2:53" x14ac:dyDescent="0.3">
      <c r="AH31" t="s">
        <v>24</v>
      </c>
      <c r="AJ31" t="str">
        <f>AH31</f>
        <v>base</v>
      </c>
      <c r="AX31" t="s">
        <v>24</v>
      </c>
      <c r="AZ31" t="str">
        <f>AX31</f>
        <v>base</v>
      </c>
    </row>
    <row r="32" spans="2:53" x14ac:dyDescent="0.3">
      <c r="B32" s="22" t="s">
        <v>66</v>
      </c>
      <c r="F32" s="4">
        <v>1.5</v>
      </c>
      <c r="H32" s="4">
        <v>0.5</v>
      </c>
      <c r="O32" t="s">
        <v>43</v>
      </c>
      <c r="AH32" t="s">
        <v>58</v>
      </c>
      <c r="AI32" t="s">
        <v>59</v>
      </c>
      <c r="AJ32" t="s">
        <v>58</v>
      </c>
      <c r="AK32" t="s">
        <v>59</v>
      </c>
      <c r="AX32" t="s">
        <v>58</v>
      </c>
      <c r="AY32" t="s">
        <v>59</v>
      </c>
      <c r="AZ32" t="s">
        <v>58</v>
      </c>
      <c r="BA32" t="s">
        <v>59</v>
      </c>
    </row>
    <row r="33" spans="2:53" x14ac:dyDescent="0.3">
      <c r="AH33" s="15">
        <f>R37</f>
        <v>0</v>
      </c>
      <c r="AI33" s="15">
        <v>-0.1</v>
      </c>
      <c r="AJ33" s="15">
        <f>AH34</f>
        <v>0</v>
      </c>
      <c r="AK33" s="15">
        <f>AI34</f>
        <v>0.02</v>
      </c>
      <c r="AX33" s="15">
        <f>AH33</f>
        <v>0</v>
      </c>
      <c r="AY33" s="15">
        <v>-0.1</v>
      </c>
      <c r="AZ33" s="15">
        <f>AX34</f>
        <v>0</v>
      </c>
      <c r="BA33" s="15">
        <f>AY34</f>
        <v>0.03</v>
      </c>
    </row>
    <row r="34" spans="2:53" x14ac:dyDescent="0.3">
      <c r="E34" t="s">
        <v>21</v>
      </c>
      <c r="R34" s="9">
        <f>R12/$I$53</f>
        <v>0</v>
      </c>
      <c r="T34" s="9">
        <f>T12/$I$53</f>
        <v>0</v>
      </c>
      <c r="V34" s="9">
        <f>V12/$I$53</f>
        <v>4.0717401841977698E-3</v>
      </c>
      <c r="AH34" s="15">
        <f>R37</f>
        <v>0</v>
      </c>
      <c r="AI34" s="15">
        <f>R48</f>
        <v>0.02</v>
      </c>
      <c r="AJ34" s="15">
        <f>AJ33</f>
        <v>0</v>
      </c>
      <c r="AK34" s="14">
        <f>AI34</f>
        <v>0.02</v>
      </c>
      <c r="AX34" s="15">
        <f>AH34</f>
        <v>0</v>
      </c>
      <c r="AY34" s="15">
        <f>R43</f>
        <v>0.03</v>
      </c>
      <c r="AZ34" s="15">
        <f>AZ33</f>
        <v>0</v>
      </c>
      <c r="BA34" s="14">
        <f>AY34</f>
        <v>0.03</v>
      </c>
    </row>
    <row r="35" spans="2:53" x14ac:dyDescent="0.3">
      <c r="AH35" t="str">
        <f>AH31</f>
        <v>base</v>
      </c>
      <c r="AJ35" t="str">
        <f>AH35</f>
        <v>base</v>
      </c>
      <c r="AX35" t="str">
        <f>AX31</f>
        <v>base</v>
      </c>
      <c r="AZ35" t="str">
        <f>AX35</f>
        <v>base</v>
      </c>
    </row>
    <row r="36" spans="2:53" x14ac:dyDescent="0.3">
      <c r="AH36" t="s">
        <v>58</v>
      </c>
      <c r="AI36" t="s">
        <v>59</v>
      </c>
      <c r="AJ36" t="s">
        <v>58</v>
      </c>
      <c r="AK36" t="s">
        <v>59</v>
      </c>
      <c r="AX36" t="s">
        <v>58</v>
      </c>
      <c r="AY36" t="s">
        <v>59</v>
      </c>
      <c r="AZ36" t="s">
        <v>58</v>
      </c>
      <c r="BA36" t="s">
        <v>59</v>
      </c>
    </row>
    <row r="37" spans="2:53" x14ac:dyDescent="0.3">
      <c r="O37" t="s">
        <v>44</v>
      </c>
      <c r="R37" s="10">
        <f>R18-R23+R28+R34</f>
        <v>0</v>
      </c>
      <c r="T37" s="10">
        <f>T18-T23+T28+T34</f>
        <v>6.7862336403296166E-3</v>
      </c>
      <c r="V37" s="10">
        <f>V18-V23+V28+V34</f>
        <v>1.0857973824527387E-2</v>
      </c>
      <c r="AH37" s="20">
        <v>-0.1</v>
      </c>
      <c r="AI37" s="15">
        <f>AI34</f>
        <v>0.02</v>
      </c>
      <c r="AX37" s="20">
        <v>-0.1</v>
      </c>
      <c r="AY37" s="15">
        <f>AY34</f>
        <v>0.03</v>
      </c>
    </row>
    <row r="38" spans="2:53" x14ac:dyDescent="0.3">
      <c r="F38" s="4">
        <v>0.7</v>
      </c>
      <c r="AH38" s="15">
        <f>AH34</f>
        <v>0</v>
      </c>
      <c r="AI38" s="15">
        <f>AI34</f>
        <v>0.02</v>
      </c>
      <c r="AX38" s="15">
        <f>AX34</f>
        <v>0</v>
      </c>
      <c r="AY38" s="15">
        <f>AY34</f>
        <v>0.03</v>
      </c>
    </row>
    <row r="40" spans="2:53" x14ac:dyDescent="0.3">
      <c r="E40" t="s">
        <v>22</v>
      </c>
      <c r="AH40" t="s">
        <v>62</v>
      </c>
      <c r="AJ40" t="str">
        <f>AH40</f>
        <v>(i)</v>
      </c>
      <c r="AX40" t="s">
        <v>62</v>
      </c>
      <c r="AZ40" t="str">
        <f>AX40</f>
        <v>(i)</v>
      </c>
    </row>
    <row r="41" spans="2:53" x14ac:dyDescent="0.3">
      <c r="B41" s="22" t="s">
        <v>67</v>
      </c>
      <c r="AH41" t="s">
        <v>58</v>
      </c>
      <c r="AI41" t="s">
        <v>59</v>
      </c>
      <c r="AJ41" t="s">
        <v>58</v>
      </c>
      <c r="AK41" t="s">
        <v>59</v>
      </c>
      <c r="AX41" t="s">
        <v>58</v>
      </c>
      <c r="AY41" t="s">
        <v>59</v>
      </c>
      <c r="AZ41" t="s">
        <v>58</v>
      </c>
      <c r="BA41" t="s">
        <v>59</v>
      </c>
    </row>
    <row r="42" spans="2:53" x14ac:dyDescent="0.3">
      <c r="O42" t="s">
        <v>46</v>
      </c>
      <c r="AH42" s="15">
        <f>T37</f>
        <v>6.7862336403296166E-3</v>
      </c>
      <c r="AI42" s="15">
        <v>-0.1</v>
      </c>
      <c r="AJ42" s="15">
        <f>AH43</f>
        <v>6.7862336403296166E-3</v>
      </c>
      <c r="AK42" s="15">
        <f>AI43</f>
        <v>2.8240426563257391E-2</v>
      </c>
      <c r="AX42" s="15">
        <f>T37</f>
        <v>6.7862336403296166E-3</v>
      </c>
      <c r="AY42" s="15">
        <v>-0.1</v>
      </c>
      <c r="AZ42" s="15">
        <f>AX43</f>
        <v>6.7862336403296166E-3</v>
      </c>
      <c r="BA42" s="15">
        <f>AY43</f>
        <v>3.9694619486185162E-2</v>
      </c>
    </row>
    <row r="43" spans="2:53" x14ac:dyDescent="0.3">
      <c r="R43" s="10">
        <f>($C$19+R9)+(1/$F$38)*(R37-R8)</f>
        <v>0.03</v>
      </c>
      <c r="T43" s="10">
        <f>($C$19+T9)+(1/$F$38)*(T37-T8)</f>
        <v>3.9694619486185162E-2</v>
      </c>
      <c r="V43" s="10">
        <f>($C$19+V9)+(1/$F$38)*(V37-V8)</f>
        <v>4.5511391177896265E-2</v>
      </c>
      <c r="AH43" s="15">
        <f>AH42</f>
        <v>6.7862336403296166E-3</v>
      </c>
      <c r="AI43" s="15">
        <f>T48</f>
        <v>2.8240426563257391E-2</v>
      </c>
      <c r="AJ43" s="15">
        <f>AJ42</f>
        <v>6.7862336403296166E-3</v>
      </c>
      <c r="AK43" s="1">
        <f>AI43</f>
        <v>2.8240426563257391E-2</v>
      </c>
      <c r="AX43" s="15">
        <f>AX42</f>
        <v>6.7862336403296166E-3</v>
      </c>
      <c r="AY43" s="15">
        <f>T43</f>
        <v>3.9694619486185162E-2</v>
      </c>
      <c r="AZ43" s="15">
        <f>AZ42</f>
        <v>6.7862336403296166E-3</v>
      </c>
      <c r="BA43" s="1">
        <f>AY43</f>
        <v>3.9694619486185162E-2</v>
      </c>
    </row>
    <row r="44" spans="2:53" x14ac:dyDescent="0.3">
      <c r="F44" s="4">
        <f>F32</f>
        <v>1.5</v>
      </c>
      <c r="I44" s="4">
        <f>((F32-1)/F38)+H32</f>
        <v>1.2142857142857144</v>
      </c>
      <c r="K44" s="4">
        <f>((F32-1)/F38)</f>
        <v>0.7142857142857143</v>
      </c>
      <c r="AH44" t="str">
        <f>AH40</f>
        <v>(i)</v>
      </c>
      <c r="AJ44" t="str">
        <f>AH44</f>
        <v>(i)</v>
      </c>
      <c r="AX44" t="str">
        <f>AX40</f>
        <v>(i)</v>
      </c>
      <c r="AZ44" t="str">
        <f>AX44</f>
        <v>(i)</v>
      </c>
    </row>
    <row r="45" spans="2:53" x14ac:dyDescent="0.3">
      <c r="AH45" t="s">
        <v>58</v>
      </c>
      <c r="AI45" t="s">
        <v>59</v>
      </c>
      <c r="AJ45" t="s">
        <v>58</v>
      </c>
      <c r="AK45" t="s">
        <v>59</v>
      </c>
      <c r="AX45" t="s">
        <v>58</v>
      </c>
      <c r="AY45" t="s">
        <v>59</v>
      </c>
      <c r="AZ45" t="s">
        <v>58</v>
      </c>
      <c r="BA45" t="s">
        <v>59</v>
      </c>
    </row>
    <row r="46" spans="2:53" x14ac:dyDescent="0.3">
      <c r="E46" t="s">
        <v>37</v>
      </c>
      <c r="AH46" s="20">
        <v>-0.1</v>
      </c>
      <c r="AI46" s="15">
        <f>AI43</f>
        <v>2.8240426563257391E-2</v>
      </c>
      <c r="AX46" s="20">
        <v>-0.1</v>
      </c>
      <c r="AY46" s="15">
        <f>AY43</f>
        <v>3.9694619486185162E-2</v>
      </c>
    </row>
    <row r="47" spans="2:53" x14ac:dyDescent="0.3">
      <c r="O47" t="s">
        <v>47</v>
      </c>
      <c r="AH47" s="15">
        <f>AH43</f>
        <v>6.7862336403296166E-3</v>
      </c>
      <c r="AI47" s="15">
        <f>AI43</f>
        <v>2.8240426563257391E-2</v>
      </c>
      <c r="AX47" s="15">
        <f>AX43</f>
        <v>6.7862336403296166E-3</v>
      </c>
      <c r="AY47" s="15">
        <f>AY43</f>
        <v>3.9694619486185162E-2</v>
      </c>
    </row>
    <row r="48" spans="2:53" x14ac:dyDescent="0.3">
      <c r="R48" s="10">
        <f>$C$20+$F$44*R9+$I$44*R37-$K$44*R8+R12</f>
        <v>0.02</v>
      </c>
      <c r="T48" s="10">
        <f>$C$20+$F$44*T9+$I$44*T37-$K$44*T8+T12</f>
        <v>2.8240426563257391E-2</v>
      </c>
      <c r="V48" s="10">
        <f>$C$20+$F$44*V9+$I$44*V37-$K$44*V8+V12</f>
        <v>2.3184682501211827E-2</v>
      </c>
    </row>
    <row r="49" spans="5:53" x14ac:dyDescent="0.3">
      <c r="AH49" t="s">
        <v>63</v>
      </c>
      <c r="AJ49" t="str">
        <f>AH49</f>
        <v>(ii)</v>
      </c>
      <c r="AX49" t="s">
        <v>63</v>
      </c>
      <c r="AZ49" t="str">
        <f>AX49</f>
        <v>(ii)</v>
      </c>
    </row>
    <row r="50" spans="5:53" x14ac:dyDescent="0.3">
      <c r="P50" t="s">
        <v>51</v>
      </c>
      <c r="AH50" t="s">
        <v>58</v>
      </c>
      <c r="AI50" t="s">
        <v>59</v>
      </c>
      <c r="AJ50" t="s">
        <v>58</v>
      </c>
      <c r="AK50" t="s">
        <v>59</v>
      </c>
      <c r="AX50" t="s">
        <v>58</v>
      </c>
      <c r="AY50" t="s">
        <v>59</v>
      </c>
      <c r="AZ50" t="s">
        <v>58</v>
      </c>
      <c r="BA50" t="s">
        <v>59</v>
      </c>
    </row>
    <row r="51" spans="5:53" x14ac:dyDescent="0.3">
      <c r="P51" t="s">
        <v>52</v>
      </c>
      <c r="R51" s="12">
        <f>$C$10*(1+R37)</f>
        <v>16.787018743968105</v>
      </c>
      <c r="S51" s="13"/>
      <c r="T51" s="12">
        <f>$C$10*(1+T37)</f>
        <v>16.900939375289266</v>
      </c>
      <c r="U51" s="13"/>
      <c r="V51" s="12">
        <f>$C$10*(1+V37)</f>
        <v>16.969291754081961</v>
      </c>
      <c r="AH51" s="15">
        <f>V37</f>
        <v>1.0857973824527387E-2</v>
      </c>
      <c r="AI51" s="15">
        <v>-0.1</v>
      </c>
      <c r="AJ51" s="15">
        <f>AH52</f>
        <v>1.0857973824527387E-2</v>
      </c>
      <c r="AK51" s="15">
        <f>AI52</f>
        <v>2.3184682501211827E-2</v>
      </c>
      <c r="AX51" s="15">
        <f>V37</f>
        <v>1.0857973824527387E-2</v>
      </c>
      <c r="AY51" s="15">
        <v>-0.1</v>
      </c>
      <c r="AZ51" s="15">
        <f>AX52</f>
        <v>1.0857973824527387E-2</v>
      </c>
      <c r="BA51" s="15">
        <f>AY52</f>
        <v>4.5511391177896265E-2</v>
      </c>
    </row>
    <row r="52" spans="5:53" x14ac:dyDescent="0.3">
      <c r="P52" t="s">
        <v>48</v>
      </c>
      <c r="R52" s="12">
        <f>$C$10*($G$8+$L$8*R37-$I$8*R5)</f>
        <v>11.211330375435841</v>
      </c>
      <c r="S52" s="13"/>
      <c r="T52" s="12">
        <f>$C$10*($G$8+$L$8*T37-$I$8*T5)</f>
        <v>11.240380136422736</v>
      </c>
      <c r="U52" s="13"/>
      <c r="V52" s="12">
        <f>$C$10*($G$8+$L$8*V37-$I$8*V5)</f>
        <v>11.257809993014874</v>
      </c>
      <c r="AH52" s="15">
        <f>AH51</f>
        <v>1.0857973824527387E-2</v>
      </c>
      <c r="AI52" s="15">
        <f>V48</f>
        <v>2.3184682501211827E-2</v>
      </c>
      <c r="AJ52" s="15">
        <f>AJ51</f>
        <v>1.0857973824527387E-2</v>
      </c>
      <c r="AK52" s="15">
        <f>AI52</f>
        <v>2.3184682501211827E-2</v>
      </c>
      <c r="AX52" s="15">
        <f>AX51</f>
        <v>1.0857973824527387E-2</v>
      </c>
      <c r="AY52" s="15">
        <f>V43</f>
        <v>4.5511391177896265E-2</v>
      </c>
      <c r="AZ52" s="15">
        <f>AZ51</f>
        <v>1.0857973824527387E-2</v>
      </c>
      <c r="BA52" s="15">
        <f>AY52</f>
        <v>4.5511391177896265E-2</v>
      </c>
    </row>
    <row r="53" spans="5:53" x14ac:dyDescent="0.3">
      <c r="E53" t="s">
        <v>38</v>
      </c>
      <c r="I53" s="4">
        <f>(H26/H14)-I44</f>
        <v>-2.4559523809523811</v>
      </c>
      <c r="P53" t="s">
        <v>49</v>
      </c>
      <c r="R53" s="12">
        <f>$C$10*($F$14+$H$14*(R48-$C$20))</f>
        <v>3.0576355569370479</v>
      </c>
      <c r="S53" s="13"/>
      <c r="T53" s="12">
        <f>$C$10*($F$14+$H$14*(T48-$C$20))</f>
        <v>2.9746362398316313</v>
      </c>
      <c r="U53" s="13"/>
      <c r="V53" s="12">
        <f>$C$10*($F$14+$H$14*(V48-$C$20))</f>
        <v>3.02555876203219</v>
      </c>
      <c r="AH53" t="str">
        <f>AH49</f>
        <v>(ii)</v>
      </c>
      <c r="AJ53" t="str">
        <f>AH53</f>
        <v>(ii)</v>
      </c>
      <c r="AX53" t="str">
        <f>AX49</f>
        <v>(ii)</v>
      </c>
      <c r="AZ53" t="str">
        <f>AX53</f>
        <v>(ii)</v>
      </c>
    </row>
    <row r="54" spans="5:53" x14ac:dyDescent="0.3">
      <c r="P54" t="s">
        <v>50</v>
      </c>
      <c r="R54" s="12">
        <f>$C$10*($F$19+R4)</f>
        <v>2.5180528115952154</v>
      </c>
      <c r="S54" s="13"/>
      <c r="T54" s="12">
        <f>$C$10*($F$19+T4)</f>
        <v>2.6859229990348967</v>
      </c>
      <c r="U54" s="13"/>
      <c r="V54" s="12">
        <f>$C$10*($F$19+V4)</f>
        <v>2.6859229990348967</v>
      </c>
      <c r="AH54" t="s">
        <v>58</v>
      </c>
      <c r="AI54" t="s">
        <v>59</v>
      </c>
      <c r="AJ54" t="s">
        <v>58</v>
      </c>
      <c r="AK54" t="s">
        <v>59</v>
      </c>
      <c r="AX54" t="s">
        <v>58</v>
      </c>
      <c r="AY54" t="s">
        <v>59</v>
      </c>
      <c r="AZ54" t="s">
        <v>58</v>
      </c>
      <c r="BA54" t="s">
        <v>59</v>
      </c>
    </row>
    <row r="55" spans="5:53" x14ac:dyDescent="0.3">
      <c r="AH55" s="20">
        <v>-0.1</v>
      </c>
      <c r="AI55" s="15">
        <f>AI52</f>
        <v>2.3184682501211827E-2</v>
      </c>
      <c r="AX55" s="20">
        <v>-0.1</v>
      </c>
      <c r="AY55" s="15">
        <f>AY52</f>
        <v>4.5511391177896265E-2</v>
      </c>
    </row>
    <row r="56" spans="5:53" x14ac:dyDescent="0.3">
      <c r="P56" t="s">
        <v>65</v>
      </c>
      <c r="AH56" s="15">
        <f>AH52</f>
        <v>1.0857973824527387E-2</v>
      </c>
      <c r="AI56" s="15">
        <f>AI52</f>
        <v>2.3184682501211827E-2</v>
      </c>
      <c r="AX56" s="15">
        <f>AX52</f>
        <v>1.0857973824527387E-2</v>
      </c>
      <c r="AY56" s="15">
        <f>AY52</f>
        <v>4.5511391177896265E-2</v>
      </c>
    </row>
    <row r="57" spans="5:53" x14ac:dyDescent="0.3">
      <c r="P57" t="s">
        <v>64</v>
      </c>
      <c r="R57" s="21">
        <f>R58+R59+R60</f>
        <v>0</v>
      </c>
      <c r="S57" s="13"/>
      <c r="T57" s="21">
        <f>T58+T59+T60</f>
        <v>6.7862336403296183E-3</v>
      </c>
      <c r="U57" s="13"/>
      <c r="V57" s="21">
        <f>V58+V59+V60</f>
        <v>1.0857973824527387E-2</v>
      </c>
    </row>
    <row r="58" spans="5:53" x14ac:dyDescent="0.3">
      <c r="P58" t="s">
        <v>48</v>
      </c>
      <c r="R58" s="21">
        <f>($L$8*R37-$I$8*R5)</f>
        <v>0</v>
      </c>
      <c r="S58" s="1"/>
      <c r="T58" s="21">
        <f>($L$8*T37-$I$8*T5)</f>
        <v>1.7304895782840524E-3</v>
      </c>
      <c r="U58" s="1"/>
      <c r="V58" s="21">
        <f>($L$8*V37-$I$8*V5)</f>
        <v>2.7687833252544839E-3</v>
      </c>
    </row>
    <row r="59" spans="5:53" x14ac:dyDescent="0.3">
      <c r="P59" t="s">
        <v>49</v>
      </c>
      <c r="R59" s="21">
        <f>($H$14*(R48-$C$20))</f>
        <v>0</v>
      </c>
      <c r="S59" s="13"/>
      <c r="T59" s="21">
        <f>($H$14*(T48-$C$20))</f>
        <v>-4.9442559379544344E-3</v>
      </c>
      <c r="U59" s="13"/>
      <c r="V59" s="21">
        <f>($H$14*(V48-$C$20))</f>
        <v>-1.9108095007270959E-3</v>
      </c>
    </row>
    <row r="60" spans="5:53" x14ac:dyDescent="0.3">
      <c r="P60" t="s">
        <v>50</v>
      </c>
      <c r="R60" s="21">
        <f>(R4)</f>
        <v>0</v>
      </c>
      <c r="S60" s="13"/>
      <c r="T60" s="21">
        <f>(T4)</f>
        <v>0.01</v>
      </c>
      <c r="U60" s="13"/>
      <c r="V60" s="21">
        <f>(V4)</f>
        <v>0.01</v>
      </c>
    </row>
    <row r="64" spans="5:53" x14ac:dyDescent="0.3">
      <c r="P64" t="s">
        <v>53</v>
      </c>
      <c r="R64" s="11" t="str">
        <f>IF(ABS(R51-R52-R53-R54)&lt;=0.0001,"OK","")</f>
        <v>OK</v>
      </c>
      <c r="T64" s="11" t="str">
        <f>IF(ABS(T51-T52-T53-T54)&lt;=0.0001,"OK","")</f>
        <v>OK</v>
      </c>
      <c r="V64" s="11" t="str">
        <f>IF(ABS(V51-V52-V53-V54)&lt;=0.0001,"OK","")</f>
        <v>OK</v>
      </c>
    </row>
  </sheetData>
  <sheetProtection sheet="1" objects="1" scenarios="1"/>
  <protectedRanges>
    <protectedRange sqref="V12" name="Range10"/>
    <protectedRange sqref="T12" name="Range9"/>
    <protectedRange sqref="T12" name="Range8"/>
    <protectedRange sqref="R12" name="Range7"/>
    <protectedRange sqref="V8:V9" name="Range6"/>
    <protectedRange sqref="T8:T9" name="Range5"/>
    <protectedRange sqref="R8:R9" name="Range4"/>
    <protectedRange sqref="V4:V5" name="Range3"/>
    <protectedRange sqref="T4:T5" name="Range2"/>
    <protectedRange sqref="R4:R5" name="Range1"/>
  </protectedRanges>
  <hyperlinks>
    <hyperlink ref="B32" r:id="rId1"/>
    <hyperlink ref="B41" r:id="rId2"/>
  </hyperlinks>
  <pageMargins left="0.7" right="0.7" top="0.75" bottom="0.75" header="0.3" footer="0.3"/>
  <pageSetup orientation="portrait" r:id="rId3"/>
  <drawing r:id="rId4"/>
  <legacyDrawing r:id="rId5"/>
  <oleObjects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4</xdr:col>
                <xdr:colOff>15240</xdr:colOff>
                <xdr:row>7</xdr:row>
                <xdr:rowOff>15240</xdr:rowOff>
              </from>
              <to>
                <xdr:col>5</xdr:col>
                <xdr:colOff>381000</xdr:colOff>
                <xdr:row>7</xdr:row>
                <xdr:rowOff>152400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8" r:id="rId8">
          <objectPr defaultSize="0" autoPict="0" r:id="rId9">
            <anchor moveWithCells="1">
              <from>
                <xdr:col>4</xdr:col>
                <xdr:colOff>7620</xdr:colOff>
                <xdr:row>4</xdr:row>
                <xdr:rowOff>15240</xdr:rowOff>
              </from>
              <to>
                <xdr:col>9</xdr:col>
                <xdr:colOff>289560</xdr:colOff>
                <xdr:row>6</xdr:row>
                <xdr:rowOff>7620</xdr:rowOff>
              </to>
            </anchor>
          </objectPr>
        </oleObject>
      </mc:Choice>
      <mc:Fallback>
        <oleObject progId="Equation.DSMT4" shapeId="1028" r:id="rId8"/>
      </mc:Fallback>
    </mc:AlternateContent>
    <mc:AlternateContent xmlns:mc="http://schemas.openxmlformats.org/markup-compatibility/2006">
      <mc:Choice Requires="x14">
        <oleObject progId="Equation.DSMT4" shapeId="1029" r:id="rId10">
          <objectPr defaultSize="0" autoPict="0" r:id="rId11">
            <anchor moveWithCells="1">
              <from>
                <xdr:col>7</xdr:col>
                <xdr:colOff>182880</xdr:colOff>
                <xdr:row>7</xdr:row>
                <xdr:rowOff>15240</xdr:rowOff>
              </from>
              <to>
                <xdr:col>7</xdr:col>
                <xdr:colOff>556260</xdr:colOff>
                <xdr:row>7</xdr:row>
                <xdr:rowOff>167640</xdr:rowOff>
              </to>
            </anchor>
          </objectPr>
        </oleObject>
      </mc:Choice>
      <mc:Fallback>
        <oleObject progId="Equation.DSMT4" shapeId="1029" r:id="rId10"/>
      </mc:Fallback>
    </mc:AlternateContent>
    <mc:AlternateContent xmlns:mc="http://schemas.openxmlformats.org/markup-compatibility/2006">
      <mc:Choice Requires="x14">
        <oleObject progId="Equation.DSMT4" shapeId="1030" r:id="rId12">
          <objectPr defaultSize="0" autoPict="0" r:id="rId13">
            <anchor moveWithCells="1">
              <from>
                <xdr:col>9</xdr:col>
                <xdr:colOff>495300</xdr:colOff>
                <xdr:row>7</xdr:row>
                <xdr:rowOff>15240</xdr:rowOff>
              </from>
              <to>
                <xdr:col>10</xdr:col>
                <xdr:colOff>556260</xdr:colOff>
                <xdr:row>7</xdr:row>
                <xdr:rowOff>190500</xdr:rowOff>
              </to>
            </anchor>
          </objectPr>
        </oleObject>
      </mc:Choice>
      <mc:Fallback>
        <oleObject progId="Equation.DSMT4" shapeId="1030" r:id="rId12"/>
      </mc:Fallback>
    </mc:AlternateContent>
    <mc:AlternateContent xmlns:mc="http://schemas.openxmlformats.org/markup-compatibility/2006">
      <mc:Choice Requires="x14">
        <oleObject progId="Equation.DSMT4" shapeId="1031" r:id="rId14">
          <objectPr defaultSize="0" autoPict="0" r:id="rId15">
            <anchor moveWithCells="1">
              <from>
                <xdr:col>4</xdr:col>
                <xdr:colOff>60960</xdr:colOff>
                <xdr:row>10</xdr:row>
                <xdr:rowOff>38100</xdr:rowOff>
              </from>
              <to>
                <xdr:col>7</xdr:col>
                <xdr:colOff>441960</xdr:colOff>
                <xdr:row>11</xdr:row>
                <xdr:rowOff>144780</xdr:rowOff>
              </to>
            </anchor>
          </objectPr>
        </oleObject>
      </mc:Choice>
      <mc:Fallback>
        <oleObject progId="Equation.DSMT4" shapeId="1031" r:id="rId14"/>
      </mc:Fallback>
    </mc:AlternateContent>
    <mc:AlternateContent xmlns:mc="http://schemas.openxmlformats.org/markup-compatibility/2006">
      <mc:Choice Requires="x14">
        <oleObject progId="Equation.DSMT4" shapeId="1032" r:id="rId16">
          <objectPr defaultSize="0" autoPict="0" r:id="rId17">
            <anchor moveWithCells="1">
              <from>
                <xdr:col>4</xdr:col>
                <xdr:colOff>30480</xdr:colOff>
                <xdr:row>12</xdr:row>
                <xdr:rowOff>175260</xdr:rowOff>
              </from>
              <to>
                <xdr:col>4</xdr:col>
                <xdr:colOff>495300</xdr:colOff>
                <xdr:row>13</xdr:row>
                <xdr:rowOff>175260</xdr:rowOff>
              </to>
            </anchor>
          </objectPr>
        </oleObject>
      </mc:Choice>
      <mc:Fallback>
        <oleObject progId="Equation.DSMT4" shapeId="1032" r:id="rId16"/>
      </mc:Fallback>
    </mc:AlternateContent>
    <mc:AlternateContent xmlns:mc="http://schemas.openxmlformats.org/markup-compatibility/2006">
      <mc:Choice Requires="x14">
        <oleObject progId="Equation.DSMT4" shapeId="1033" r:id="rId18">
          <objectPr defaultSize="0" autoPict="0" r:id="rId19">
            <anchor moveWithCells="1">
              <from>
                <xdr:col>6</xdr:col>
                <xdr:colOff>350520</xdr:colOff>
                <xdr:row>12</xdr:row>
                <xdr:rowOff>160020</xdr:rowOff>
              </from>
              <to>
                <xdr:col>6</xdr:col>
                <xdr:colOff>563880</xdr:colOff>
                <xdr:row>14</xdr:row>
                <xdr:rowOff>30480</xdr:rowOff>
              </to>
            </anchor>
          </objectPr>
        </oleObject>
      </mc:Choice>
      <mc:Fallback>
        <oleObject progId="Equation.DSMT4" shapeId="1033" r:id="rId18"/>
      </mc:Fallback>
    </mc:AlternateContent>
    <mc:AlternateContent xmlns:mc="http://schemas.openxmlformats.org/markup-compatibility/2006">
      <mc:Choice Requires="x14">
        <oleObject progId="Equation.DSMT4" shapeId="1034" r:id="rId20">
          <objectPr defaultSize="0" autoPict="0" r:id="rId21">
            <anchor moveWithCells="1">
              <from>
                <xdr:col>4</xdr:col>
                <xdr:colOff>45720</xdr:colOff>
                <xdr:row>16</xdr:row>
                <xdr:rowOff>38100</xdr:rowOff>
              </from>
              <to>
                <xdr:col>5</xdr:col>
                <xdr:colOff>525780</xdr:colOff>
                <xdr:row>17</xdr:row>
                <xdr:rowOff>114300</xdr:rowOff>
              </to>
            </anchor>
          </objectPr>
        </oleObject>
      </mc:Choice>
      <mc:Fallback>
        <oleObject progId="Equation.DSMT4" shapeId="1034" r:id="rId20"/>
      </mc:Fallback>
    </mc:AlternateContent>
    <mc:AlternateContent xmlns:mc="http://schemas.openxmlformats.org/markup-compatibility/2006">
      <mc:Choice Requires="x14">
        <oleObject progId="Equation.DSMT4" shapeId="1035" r:id="rId22">
          <objectPr defaultSize="0" autoPict="0" r:id="rId23">
            <anchor moveWithCells="1">
              <from>
                <xdr:col>4</xdr:col>
                <xdr:colOff>320040</xdr:colOff>
                <xdr:row>18</xdr:row>
                <xdr:rowOff>15240</xdr:rowOff>
              </from>
              <to>
                <xdr:col>4</xdr:col>
                <xdr:colOff>472440</xdr:colOff>
                <xdr:row>18</xdr:row>
                <xdr:rowOff>175260</xdr:rowOff>
              </to>
            </anchor>
          </objectPr>
        </oleObject>
      </mc:Choice>
      <mc:Fallback>
        <oleObject progId="Equation.DSMT4" shapeId="1035" r:id="rId22"/>
      </mc:Fallback>
    </mc:AlternateContent>
    <mc:AlternateContent xmlns:mc="http://schemas.openxmlformats.org/markup-compatibility/2006">
      <mc:Choice Requires="x14">
        <oleObject progId="Equation.DSMT4" shapeId="1036" r:id="rId24">
          <objectPr defaultSize="0" autoPict="0" r:id="rId25">
            <anchor moveWithCells="1">
              <from>
                <xdr:col>4</xdr:col>
                <xdr:colOff>7620</xdr:colOff>
                <xdr:row>21</xdr:row>
                <xdr:rowOff>167640</xdr:rowOff>
              </from>
              <to>
                <xdr:col>7</xdr:col>
                <xdr:colOff>388620</xdr:colOff>
                <xdr:row>23</xdr:row>
                <xdr:rowOff>175260</xdr:rowOff>
              </to>
            </anchor>
          </objectPr>
        </oleObject>
      </mc:Choice>
      <mc:Fallback>
        <oleObject progId="Equation.DSMT4" shapeId="1036" r:id="rId24"/>
      </mc:Fallback>
    </mc:AlternateContent>
    <mc:AlternateContent xmlns:mc="http://schemas.openxmlformats.org/markup-compatibility/2006">
      <mc:Choice Requires="x14">
        <oleObject progId="Equation.DSMT4" shapeId="1037" r:id="rId26">
          <objectPr defaultSize="0" autoPict="0" r:id="rId27">
            <anchor moveWithCells="1">
              <from>
                <xdr:col>4</xdr:col>
                <xdr:colOff>15240</xdr:colOff>
                <xdr:row>24</xdr:row>
                <xdr:rowOff>160020</xdr:rowOff>
              </from>
              <to>
                <xdr:col>6</xdr:col>
                <xdr:colOff>114300</xdr:colOff>
                <xdr:row>26</xdr:row>
                <xdr:rowOff>7620</xdr:rowOff>
              </to>
            </anchor>
          </objectPr>
        </oleObject>
      </mc:Choice>
      <mc:Fallback>
        <oleObject progId="Equation.DSMT4" shapeId="1037" r:id="rId26"/>
      </mc:Fallback>
    </mc:AlternateContent>
    <mc:AlternateContent xmlns:mc="http://schemas.openxmlformats.org/markup-compatibility/2006">
      <mc:Choice Requires="x14">
        <oleObject progId="Equation.DSMT4" shapeId="1039" r:id="rId28">
          <objectPr defaultSize="0" autoPict="0" r:id="rId29">
            <anchor moveWithCells="1">
              <from>
                <xdr:col>0</xdr:col>
                <xdr:colOff>243840</xdr:colOff>
                <xdr:row>19</xdr:row>
                <xdr:rowOff>30480</xdr:rowOff>
              </from>
              <to>
                <xdr:col>0</xdr:col>
                <xdr:colOff>373380</xdr:colOff>
                <xdr:row>20</xdr:row>
                <xdr:rowOff>7620</xdr:rowOff>
              </to>
            </anchor>
          </objectPr>
        </oleObject>
      </mc:Choice>
      <mc:Fallback>
        <oleObject progId="Equation.DSMT4" shapeId="1039" r:id="rId28"/>
      </mc:Fallback>
    </mc:AlternateContent>
    <mc:AlternateContent xmlns:mc="http://schemas.openxmlformats.org/markup-compatibility/2006">
      <mc:Choice Requires="x14">
        <oleObject progId="Equation.DSMT4" shapeId="1042" r:id="rId30">
          <objectPr defaultSize="0" autoPict="0" r:id="rId31">
            <anchor moveWithCells="1">
              <from>
                <xdr:col>0</xdr:col>
                <xdr:colOff>236220</xdr:colOff>
                <xdr:row>18</xdr:row>
                <xdr:rowOff>7620</xdr:rowOff>
              </from>
              <to>
                <xdr:col>0</xdr:col>
                <xdr:colOff>396240</xdr:colOff>
                <xdr:row>19</xdr:row>
                <xdr:rowOff>0</xdr:rowOff>
              </to>
            </anchor>
          </objectPr>
        </oleObject>
      </mc:Choice>
      <mc:Fallback>
        <oleObject progId="Equation.DSMT4" shapeId="1042" r:id="rId30"/>
      </mc:Fallback>
    </mc:AlternateContent>
    <mc:AlternateContent xmlns:mc="http://schemas.openxmlformats.org/markup-compatibility/2006">
      <mc:Choice Requires="x14">
        <oleObject progId="Equation.DSMT4" shapeId="1044" r:id="rId32">
          <objectPr defaultSize="0" autoPict="0" r:id="rId33">
            <anchor moveWithCells="1">
              <from>
                <xdr:col>4</xdr:col>
                <xdr:colOff>22860</xdr:colOff>
                <xdr:row>34</xdr:row>
                <xdr:rowOff>38100</xdr:rowOff>
              </from>
              <to>
                <xdr:col>5</xdr:col>
                <xdr:colOff>594360</xdr:colOff>
                <xdr:row>36</xdr:row>
                <xdr:rowOff>15240</xdr:rowOff>
              </to>
            </anchor>
          </objectPr>
        </oleObject>
      </mc:Choice>
      <mc:Fallback>
        <oleObject progId="Equation.DSMT4" shapeId="1044" r:id="rId32"/>
      </mc:Fallback>
    </mc:AlternateContent>
    <mc:AlternateContent xmlns:mc="http://schemas.openxmlformats.org/markup-compatibility/2006">
      <mc:Choice Requires="x14">
        <oleObject progId="Equation.DSMT4" shapeId="1045" r:id="rId34">
          <objectPr defaultSize="0" autoPict="0" r:id="rId35">
            <anchor moveWithCells="1">
              <from>
                <xdr:col>4</xdr:col>
                <xdr:colOff>266700</xdr:colOff>
                <xdr:row>37</xdr:row>
                <xdr:rowOff>15240</xdr:rowOff>
              </from>
              <to>
                <xdr:col>4</xdr:col>
                <xdr:colOff>373380</xdr:colOff>
                <xdr:row>37</xdr:row>
                <xdr:rowOff>160020</xdr:rowOff>
              </to>
            </anchor>
          </objectPr>
        </oleObject>
      </mc:Choice>
      <mc:Fallback>
        <oleObject progId="Equation.DSMT4" shapeId="1045" r:id="rId34"/>
      </mc:Fallback>
    </mc:AlternateContent>
    <mc:AlternateContent xmlns:mc="http://schemas.openxmlformats.org/markup-compatibility/2006">
      <mc:Choice Requires="x14">
        <oleObject progId="Equation.DSMT4" shapeId="1046" r:id="rId36">
          <objectPr defaultSize="0" r:id="rId37">
            <anchor moveWithCells="1">
              <from>
                <xdr:col>4</xdr:col>
                <xdr:colOff>53340</xdr:colOff>
                <xdr:row>40</xdr:row>
                <xdr:rowOff>30480</xdr:rowOff>
              </from>
              <to>
                <xdr:col>9</xdr:col>
                <xdr:colOff>502920</xdr:colOff>
                <xdr:row>41</xdr:row>
                <xdr:rowOff>121920</xdr:rowOff>
              </to>
            </anchor>
          </objectPr>
        </oleObject>
      </mc:Choice>
      <mc:Fallback>
        <oleObject progId="Equation.DSMT4" shapeId="1046" r:id="rId36"/>
      </mc:Fallback>
    </mc:AlternateContent>
    <mc:AlternateContent xmlns:mc="http://schemas.openxmlformats.org/markup-compatibility/2006">
      <mc:Choice Requires="x14">
        <oleObject progId="Equation.DSMT4" shapeId="1047" r:id="rId38">
          <objectPr defaultSize="0" autoPict="0" r:id="rId39">
            <anchor moveWithCells="1">
              <from>
                <xdr:col>4</xdr:col>
                <xdr:colOff>45720</xdr:colOff>
                <xdr:row>43</xdr:row>
                <xdr:rowOff>7620</xdr:rowOff>
              </from>
              <to>
                <xdr:col>4</xdr:col>
                <xdr:colOff>457200</xdr:colOff>
                <xdr:row>43</xdr:row>
                <xdr:rowOff>167640</xdr:rowOff>
              </to>
            </anchor>
          </objectPr>
        </oleObject>
      </mc:Choice>
      <mc:Fallback>
        <oleObject progId="Equation.DSMT4" shapeId="1047" r:id="rId38"/>
      </mc:Fallback>
    </mc:AlternateContent>
    <mc:AlternateContent xmlns:mc="http://schemas.openxmlformats.org/markup-compatibility/2006">
      <mc:Choice Requires="x14">
        <oleObject progId="Equation.DSMT4" shapeId="1049" r:id="rId40">
          <objectPr defaultSize="0" autoPict="0" r:id="rId41">
            <anchor moveWithCells="1">
              <from>
                <xdr:col>4</xdr:col>
                <xdr:colOff>266700</xdr:colOff>
                <xdr:row>31</xdr:row>
                <xdr:rowOff>15240</xdr:rowOff>
              </from>
              <to>
                <xdr:col>4</xdr:col>
                <xdr:colOff>396240</xdr:colOff>
                <xdr:row>31</xdr:row>
                <xdr:rowOff>160020</xdr:rowOff>
              </to>
            </anchor>
          </objectPr>
        </oleObject>
      </mc:Choice>
      <mc:Fallback>
        <oleObject progId="Equation.DSMT4" shapeId="1049" r:id="rId40"/>
      </mc:Fallback>
    </mc:AlternateContent>
    <mc:AlternateContent xmlns:mc="http://schemas.openxmlformats.org/markup-compatibility/2006">
      <mc:Choice Requires="x14">
        <oleObject progId="Equation.DSMT4" shapeId="1050" r:id="rId42">
          <objectPr defaultSize="0" autoPict="0" r:id="rId43">
            <anchor moveWithCells="1">
              <from>
                <xdr:col>6</xdr:col>
                <xdr:colOff>236220</xdr:colOff>
                <xdr:row>31</xdr:row>
                <xdr:rowOff>15240</xdr:rowOff>
              </from>
              <to>
                <xdr:col>6</xdr:col>
                <xdr:colOff>434340</xdr:colOff>
                <xdr:row>32</xdr:row>
                <xdr:rowOff>7620</xdr:rowOff>
              </to>
            </anchor>
          </objectPr>
        </oleObject>
      </mc:Choice>
      <mc:Fallback>
        <oleObject progId="Equation.DSMT4" shapeId="1050" r:id="rId42"/>
      </mc:Fallback>
    </mc:AlternateContent>
    <mc:AlternateContent xmlns:mc="http://schemas.openxmlformats.org/markup-compatibility/2006">
      <mc:Choice Requires="x14">
        <oleObject progId="Equation.DSMT4" shapeId="1051" r:id="rId44">
          <objectPr defaultSize="0" r:id="rId45">
            <anchor moveWithCells="1">
              <from>
                <xdr:col>4</xdr:col>
                <xdr:colOff>38100</xdr:colOff>
                <xdr:row>28</xdr:row>
                <xdr:rowOff>60960</xdr:rowOff>
              </from>
              <to>
                <xdr:col>8</xdr:col>
                <xdr:colOff>495300</xdr:colOff>
                <xdr:row>29</xdr:row>
                <xdr:rowOff>137160</xdr:rowOff>
              </to>
            </anchor>
          </objectPr>
        </oleObject>
      </mc:Choice>
      <mc:Fallback>
        <oleObject progId="Equation.DSMT4" shapeId="1051" r:id="rId44"/>
      </mc:Fallback>
    </mc:AlternateContent>
    <mc:AlternateContent xmlns:mc="http://schemas.openxmlformats.org/markup-compatibility/2006">
      <mc:Choice Requires="x14">
        <oleObject progId="Equation.DSMT4" shapeId="1052" r:id="rId46">
          <objectPr defaultSize="0" autoPict="0" r:id="rId47">
            <anchor moveWithCells="1">
              <from>
                <xdr:col>6</xdr:col>
                <xdr:colOff>327660</xdr:colOff>
                <xdr:row>42</xdr:row>
                <xdr:rowOff>182880</xdr:rowOff>
              </from>
              <to>
                <xdr:col>7</xdr:col>
                <xdr:colOff>441960</xdr:colOff>
                <xdr:row>44</xdr:row>
                <xdr:rowOff>38100</xdr:rowOff>
              </to>
            </anchor>
          </objectPr>
        </oleObject>
      </mc:Choice>
      <mc:Fallback>
        <oleObject progId="Equation.DSMT4" shapeId="1052" r:id="rId46"/>
      </mc:Fallback>
    </mc:AlternateContent>
    <mc:AlternateContent xmlns:mc="http://schemas.openxmlformats.org/markup-compatibility/2006">
      <mc:Choice Requires="x14">
        <oleObject progId="Equation.DSMT4" shapeId="1053" r:id="rId48">
          <objectPr defaultSize="0" autoPict="0" r:id="rId49">
            <anchor moveWithCells="1">
              <from>
                <xdr:col>9</xdr:col>
                <xdr:colOff>45720</xdr:colOff>
                <xdr:row>42</xdr:row>
                <xdr:rowOff>160020</xdr:rowOff>
              </from>
              <to>
                <xdr:col>9</xdr:col>
                <xdr:colOff>563880</xdr:colOff>
                <xdr:row>44</xdr:row>
                <xdr:rowOff>30480</xdr:rowOff>
              </to>
            </anchor>
          </objectPr>
        </oleObject>
      </mc:Choice>
      <mc:Fallback>
        <oleObject progId="Equation.DSMT4" shapeId="1053" r:id="rId48"/>
      </mc:Fallback>
    </mc:AlternateContent>
    <mc:AlternateContent xmlns:mc="http://schemas.openxmlformats.org/markup-compatibility/2006">
      <mc:Choice Requires="x14">
        <oleObject progId="Equation.DSMT4" shapeId="1054" r:id="rId50">
          <objectPr defaultSize="0" autoPict="0" r:id="rId51">
            <anchor moveWithCells="1">
              <from>
                <xdr:col>16</xdr:col>
                <xdr:colOff>129540</xdr:colOff>
                <xdr:row>3</xdr:row>
                <xdr:rowOff>15240</xdr:rowOff>
              </from>
              <to>
                <xdr:col>16</xdr:col>
                <xdr:colOff>281940</xdr:colOff>
                <xdr:row>3</xdr:row>
                <xdr:rowOff>160020</xdr:rowOff>
              </to>
            </anchor>
          </objectPr>
        </oleObject>
      </mc:Choice>
      <mc:Fallback>
        <oleObject progId="Equation.DSMT4" shapeId="1054" r:id="rId50"/>
      </mc:Fallback>
    </mc:AlternateContent>
    <mc:AlternateContent xmlns:mc="http://schemas.openxmlformats.org/markup-compatibility/2006">
      <mc:Choice Requires="x14">
        <oleObject progId="Equation.DSMT4" shapeId="1055" r:id="rId52">
          <objectPr defaultSize="0" autoPict="0" r:id="rId53">
            <anchor moveWithCells="1">
              <from>
                <xdr:col>16</xdr:col>
                <xdr:colOff>144780</xdr:colOff>
                <xdr:row>4</xdr:row>
                <xdr:rowOff>22860</xdr:rowOff>
              </from>
              <to>
                <xdr:col>16</xdr:col>
                <xdr:colOff>274320</xdr:colOff>
                <xdr:row>4</xdr:row>
                <xdr:rowOff>182880</xdr:rowOff>
              </to>
            </anchor>
          </objectPr>
        </oleObject>
      </mc:Choice>
      <mc:Fallback>
        <oleObject progId="Equation.DSMT4" shapeId="1055" r:id="rId52"/>
      </mc:Fallback>
    </mc:AlternateContent>
    <mc:AlternateContent xmlns:mc="http://schemas.openxmlformats.org/markup-compatibility/2006">
      <mc:Choice Requires="x14">
        <oleObject progId="Equation.DSMT4" shapeId="1056" r:id="rId54">
          <objectPr defaultSize="0" autoPict="0" r:id="rId55">
            <anchor moveWithCells="1">
              <from>
                <xdr:col>16</xdr:col>
                <xdr:colOff>137160</xdr:colOff>
                <xdr:row>7</xdr:row>
                <xdr:rowOff>30480</xdr:rowOff>
              </from>
              <to>
                <xdr:col>16</xdr:col>
                <xdr:colOff>281940</xdr:colOff>
                <xdr:row>7</xdr:row>
                <xdr:rowOff>190500</xdr:rowOff>
              </to>
            </anchor>
          </objectPr>
        </oleObject>
      </mc:Choice>
      <mc:Fallback>
        <oleObject progId="Equation.DSMT4" shapeId="1056" r:id="rId54"/>
      </mc:Fallback>
    </mc:AlternateContent>
    <mc:AlternateContent xmlns:mc="http://schemas.openxmlformats.org/markup-compatibility/2006">
      <mc:Choice Requires="x14">
        <oleObject progId="Equation.DSMT4" shapeId="1057" r:id="rId56">
          <objectPr defaultSize="0" autoPict="0" r:id="rId57">
            <anchor moveWithCells="1">
              <from>
                <xdr:col>16</xdr:col>
                <xdr:colOff>30480</xdr:colOff>
                <xdr:row>8</xdr:row>
                <xdr:rowOff>15240</xdr:rowOff>
              </from>
              <to>
                <xdr:col>16</xdr:col>
                <xdr:colOff>411480</xdr:colOff>
                <xdr:row>8</xdr:row>
                <xdr:rowOff>167640</xdr:rowOff>
              </to>
            </anchor>
          </objectPr>
        </oleObject>
      </mc:Choice>
      <mc:Fallback>
        <oleObject progId="Equation.DSMT4" shapeId="1057" r:id="rId56"/>
      </mc:Fallback>
    </mc:AlternateContent>
    <mc:AlternateContent xmlns:mc="http://schemas.openxmlformats.org/markup-compatibility/2006">
      <mc:Choice Requires="x14">
        <oleObject progId="Equation.DSMT4" shapeId="1058" r:id="rId58">
          <objectPr defaultSize="0" autoPict="0" r:id="rId59">
            <anchor moveWithCells="1">
              <from>
                <xdr:col>4</xdr:col>
                <xdr:colOff>76200</xdr:colOff>
                <xdr:row>47</xdr:row>
                <xdr:rowOff>15240</xdr:rowOff>
              </from>
              <to>
                <xdr:col>9</xdr:col>
                <xdr:colOff>7620</xdr:colOff>
                <xdr:row>50</xdr:row>
                <xdr:rowOff>144780</xdr:rowOff>
              </to>
            </anchor>
          </objectPr>
        </oleObject>
      </mc:Choice>
      <mc:Fallback>
        <oleObject progId="Equation.DSMT4" shapeId="1058" r:id="rId58"/>
      </mc:Fallback>
    </mc:AlternateContent>
    <mc:AlternateContent xmlns:mc="http://schemas.openxmlformats.org/markup-compatibility/2006">
      <mc:Choice Requires="x14">
        <oleObject progId="Equation.DSMT4" shapeId="1059" r:id="rId60">
          <objectPr defaultSize="0" autoPict="0" r:id="rId61">
            <anchor moveWithCells="1">
              <from>
                <xdr:col>6</xdr:col>
                <xdr:colOff>45720</xdr:colOff>
                <xdr:row>52</xdr:row>
                <xdr:rowOff>7620</xdr:rowOff>
              </from>
              <to>
                <xdr:col>7</xdr:col>
                <xdr:colOff>160020</xdr:colOff>
                <xdr:row>54</xdr:row>
                <xdr:rowOff>30480</xdr:rowOff>
              </to>
            </anchor>
          </objectPr>
        </oleObject>
      </mc:Choice>
      <mc:Fallback>
        <oleObject progId="Equation.DSMT4" shapeId="1059" r:id="rId60"/>
      </mc:Fallback>
    </mc:AlternateContent>
    <mc:AlternateContent xmlns:mc="http://schemas.openxmlformats.org/markup-compatibility/2006">
      <mc:Choice Requires="x14">
        <oleObject progId="Equation.DSMT4" shapeId="1060" r:id="rId62">
          <objectPr defaultSize="0" autoPict="0" r:id="rId63">
            <anchor moveWithCells="1">
              <from>
                <xdr:col>16</xdr:col>
                <xdr:colOff>129540</xdr:colOff>
                <xdr:row>11</xdr:row>
                <xdr:rowOff>22860</xdr:rowOff>
              </from>
              <to>
                <xdr:col>16</xdr:col>
                <xdr:colOff>320040</xdr:colOff>
                <xdr:row>11</xdr:row>
                <xdr:rowOff>167640</xdr:rowOff>
              </to>
            </anchor>
          </objectPr>
        </oleObject>
      </mc:Choice>
      <mc:Fallback>
        <oleObject progId="Equation.DSMT4" shapeId="1060" r:id="rId62"/>
      </mc:Fallback>
    </mc:AlternateContent>
    <mc:AlternateContent xmlns:mc="http://schemas.openxmlformats.org/markup-compatibility/2006">
      <mc:Choice Requires="x14">
        <oleObject progId="Equation.DSMT4" shapeId="1061" r:id="rId64">
          <objectPr defaultSize="0" autoPict="0" r:id="rId65">
            <anchor moveWithCells="1">
              <from>
                <xdr:col>14</xdr:col>
                <xdr:colOff>106680</xdr:colOff>
                <xdr:row>16</xdr:row>
                <xdr:rowOff>30480</xdr:rowOff>
              </from>
              <to>
                <xdr:col>15</xdr:col>
                <xdr:colOff>2263140</xdr:colOff>
                <xdr:row>18</xdr:row>
                <xdr:rowOff>167640</xdr:rowOff>
              </to>
            </anchor>
          </objectPr>
        </oleObject>
      </mc:Choice>
      <mc:Fallback>
        <oleObject progId="Equation.DSMT4" shapeId="1061" r:id="rId64"/>
      </mc:Fallback>
    </mc:AlternateContent>
    <mc:AlternateContent xmlns:mc="http://schemas.openxmlformats.org/markup-compatibility/2006">
      <mc:Choice Requires="x14">
        <oleObject progId="Equation.DSMT4" shapeId="1062" r:id="rId66">
          <objectPr defaultSize="0" autoPict="0" r:id="rId67">
            <anchor moveWithCells="1">
              <from>
                <xdr:col>14</xdr:col>
                <xdr:colOff>114300</xdr:colOff>
                <xdr:row>21</xdr:row>
                <xdr:rowOff>22860</xdr:rowOff>
              </from>
              <to>
                <xdr:col>15</xdr:col>
                <xdr:colOff>2148840</xdr:colOff>
                <xdr:row>24</xdr:row>
                <xdr:rowOff>30480</xdr:rowOff>
              </to>
            </anchor>
          </objectPr>
        </oleObject>
      </mc:Choice>
      <mc:Fallback>
        <oleObject progId="Equation.DSMT4" shapeId="1062" r:id="rId66"/>
      </mc:Fallback>
    </mc:AlternateContent>
    <mc:AlternateContent xmlns:mc="http://schemas.openxmlformats.org/markup-compatibility/2006">
      <mc:Choice Requires="x14">
        <oleObject progId="Equation.DSMT4" shapeId="1063" r:id="rId68">
          <objectPr defaultSize="0" autoPict="0" r:id="rId69">
            <anchor moveWithCells="1">
              <from>
                <xdr:col>15</xdr:col>
                <xdr:colOff>38100</xdr:colOff>
                <xdr:row>26</xdr:row>
                <xdr:rowOff>15240</xdr:rowOff>
              </from>
              <to>
                <xdr:col>15</xdr:col>
                <xdr:colOff>1958340</xdr:colOff>
                <xdr:row>30</xdr:row>
                <xdr:rowOff>30480</xdr:rowOff>
              </to>
            </anchor>
          </objectPr>
        </oleObject>
      </mc:Choice>
      <mc:Fallback>
        <oleObject progId="Equation.DSMT4" shapeId="1063" r:id="rId68"/>
      </mc:Fallback>
    </mc:AlternateContent>
    <mc:AlternateContent xmlns:mc="http://schemas.openxmlformats.org/markup-compatibility/2006">
      <mc:Choice Requires="x14">
        <oleObject progId="Equation.DSMT4" shapeId="1064" r:id="rId70">
          <objectPr defaultSize="0" autoPict="0" r:id="rId71">
            <anchor moveWithCells="1">
              <from>
                <xdr:col>15</xdr:col>
                <xdr:colOff>83820</xdr:colOff>
                <xdr:row>32</xdr:row>
                <xdr:rowOff>15240</xdr:rowOff>
              </from>
              <to>
                <xdr:col>15</xdr:col>
                <xdr:colOff>2232660</xdr:colOff>
                <xdr:row>34</xdr:row>
                <xdr:rowOff>160020</xdr:rowOff>
              </to>
            </anchor>
          </objectPr>
        </oleObject>
      </mc:Choice>
      <mc:Fallback>
        <oleObject progId="Equation.DSMT4" shapeId="1064" r:id="rId70"/>
      </mc:Fallback>
    </mc:AlternateContent>
    <mc:AlternateContent xmlns:mc="http://schemas.openxmlformats.org/markup-compatibility/2006">
      <mc:Choice Requires="x14">
        <oleObject progId="Equation.DSMT4" shapeId="1065" r:id="rId72">
          <objectPr defaultSize="0" autoPict="0" r:id="rId73">
            <anchor moveWithCells="1">
              <from>
                <xdr:col>15</xdr:col>
                <xdr:colOff>22860</xdr:colOff>
                <xdr:row>37</xdr:row>
                <xdr:rowOff>60960</xdr:rowOff>
              </from>
              <to>
                <xdr:col>15</xdr:col>
                <xdr:colOff>2080260</xdr:colOff>
                <xdr:row>39</xdr:row>
                <xdr:rowOff>160020</xdr:rowOff>
              </to>
            </anchor>
          </objectPr>
        </oleObject>
      </mc:Choice>
      <mc:Fallback>
        <oleObject progId="Equation.DSMT4" shapeId="1065" r:id="rId72"/>
      </mc:Fallback>
    </mc:AlternateContent>
    <mc:AlternateContent xmlns:mc="http://schemas.openxmlformats.org/markup-compatibility/2006">
      <mc:Choice Requires="x14">
        <oleObject progId="Equation.DSMT4" shapeId="1066" r:id="rId74">
          <objectPr defaultSize="0" autoPict="0" r:id="rId75">
            <anchor moveWithCells="1">
              <from>
                <xdr:col>14</xdr:col>
                <xdr:colOff>121920</xdr:colOff>
                <xdr:row>42</xdr:row>
                <xdr:rowOff>38100</xdr:rowOff>
              </from>
              <to>
                <xdr:col>15</xdr:col>
                <xdr:colOff>1257300</xdr:colOff>
                <xdr:row>44</xdr:row>
                <xdr:rowOff>22860</xdr:rowOff>
              </to>
            </anchor>
          </objectPr>
        </oleObject>
      </mc:Choice>
      <mc:Fallback>
        <oleObject progId="Equation.DSMT4" shapeId="1066" r:id="rId74"/>
      </mc:Fallback>
    </mc:AlternateContent>
    <mc:AlternateContent xmlns:mc="http://schemas.openxmlformats.org/markup-compatibility/2006">
      <mc:Choice Requires="x14">
        <oleObject progId="Equation.DSMT4" shapeId="1067" r:id="rId76">
          <objectPr defaultSize="0" autoPict="0" r:id="rId77">
            <anchor moveWithCells="1">
              <from>
                <xdr:col>14</xdr:col>
                <xdr:colOff>38100</xdr:colOff>
                <xdr:row>47</xdr:row>
                <xdr:rowOff>22860</xdr:rowOff>
              </from>
              <to>
                <xdr:col>16</xdr:col>
                <xdr:colOff>167640</xdr:colOff>
                <xdr:row>48</xdr:row>
                <xdr:rowOff>38100</xdr:rowOff>
              </to>
            </anchor>
          </objectPr>
        </oleObject>
      </mc:Choice>
      <mc:Fallback>
        <oleObject progId="Equation.DSMT4" shapeId="1067" r:id="rId76"/>
      </mc:Fallback>
    </mc:AlternateContent>
    <mc:AlternateContent xmlns:mc="http://schemas.openxmlformats.org/markup-compatibility/2006">
      <mc:Choice Requires="x14">
        <oleObject progId="Equation.DSMT4" shapeId="1068" r:id="rId78">
          <objectPr defaultSize="0" autoPict="0" r:id="rId79">
            <anchor moveWithCells="1">
              <from>
                <xdr:col>8</xdr:col>
                <xdr:colOff>83820</xdr:colOff>
                <xdr:row>21</xdr:row>
                <xdr:rowOff>167640</xdr:rowOff>
              </from>
              <to>
                <xdr:col>11</xdr:col>
                <xdr:colOff>449580</xdr:colOff>
                <xdr:row>23</xdr:row>
                <xdr:rowOff>167640</xdr:rowOff>
              </to>
            </anchor>
          </objectPr>
        </oleObject>
      </mc:Choice>
      <mc:Fallback>
        <oleObject progId="Equation.DSMT4" shapeId="1068" r:id="rId78"/>
      </mc:Fallback>
    </mc:AlternateContent>
    <mc:AlternateContent xmlns:mc="http://schemas.openxmlformats.org/markup-compatibility/2006">
      <mc:Choice Requires="x14">
        <oleObject progId="Equation.DSMT4" shapeId="1070" r:id="rId80">
          <objectPr defaultSize="0" autoPict="0" r:id="rId79">
            <anchor moveWithCells="1">
              <from>
                <xdr:col>33</xdr:col>
                <xdr:colOff>30480</xdr:colOff>
                <xdr:row>0</xdr:row>
                <xdr:rowOff>0</xdr:rowOff>
              </from>
              <to>
                <xdr:col>36</xdr:col>
                <xdr:colOff>243840</xdr:colOff>
                <xdr:row>1</xdr:row>
                <xdr:rowOff>160020</xdr:rowOff>
              </to>
            </anchor>
          </objectPr>
        </oleObject>
      </mc:Choice>
      <mc:Fallback>
        <oleObject progId="Equation.DSMT4" shapeId="1070" r:id="rId80"/>
      </mc:Fallback>
    </mc:AlternateContent>
    <mc:AlternateContent xmlns:mc="http://schemas.openxmlformats.org/markup-compatibility/2006">
      <mc:Choice Requires="x14">
        <oleObject progId="Equation.DSMT4" shapeId="1071" r:id="rId81">
          <objectPr defaultSize="0" autoPict="0" r:id="rId37">
            <anchor moveWithCells="1">
              <from>
                <xdr:col>40</xdr:col>
                <xdr:colOff>7620</xdr:colOff>
                <xdr:row>0</xdr:row>
                <xdr:rowOff>60960</xdr:rowOff>
              </from>
              <to>
                <xdr:col>45</xdr:col>
                <xdr:colOff>312420</xdr:colOff>
                <xdr:row>1</xdr:row>
                <xdr:rowOff>144780</xdr:rowOff>
              </to>
            </anchor>
          </objectPr>
        </oleObject>
      </mc:Choice>
      <mc:Fallback>
        <oleObject progId="Equation.DSMT4" shapeId="1071" r:id="rId81"/>
      </mc:Fallback>
    </mc:AlternateContent>
    <mc:AlternateContent xmlns:mc="http://schemas.openxmlformats.org/markup-compatibility/2006">
      <mc:Choice Requires="x14">
        <oleObject progId="Equation.DSMT4" shapeId="1072" r:id="rId82">
          <objectPr defaultSize="0" autoPict="0" r:id="rId33">
            <anchor moveWithCells="1">
              <from>
                <xdr:col>48</xdr:col>
                <xdr:colOff>45720</xdr:colOff>
                <xdr:row>0</xdr:row>
                <xdr:rowOff>38100</xdr:rowOff>
              </from>
              <to>
                <xdr:col>49</xdr:col>
                <xdr:colOff>594360</xdr:colOff>
                <xdr:row>2</xdr:row>
                <xdr:rowOff>7620</xdr:rowOff>
              </to>
            </anchor>
          </objectPr>
        </oleObject>
      </mc:Choice>
      <mc:Fallback>
        <oleObject progId="Equation.DSMT4" shapeId="1072" r:id="rId8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 ONLY</vt:lpstr>
      <vt:lpstr>MAIN CLOSED ECONOMY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Tanner</dc:creator>
  <cp:lastModifiedBy>Evan Tanner</cp:lastModifiedBy>
  <dcterms:created xsi:type="dcterms:W3CDTF">2015-04-25T18:43:10Z</dcterms:created>
  <dcterms:modified xsi:type="dcterms:W3CDTF">2015-06-08T12:57:30Z</dcterms:modified>
</cp:coreProperties>
</file>